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1FE13F73-B49F-4F5C-AEC7-77C92035B2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2" i="3" l="1"/>
  <c r="E99" i="3"/>
  <c r="E88" i="3"/>
  <c r="E63" i="3"/>
  <c r="E52" i="3"/>
  <c r="E47" i="3"/>
  <c r="E46" i="3"/>
  <c r="E39" i="3"/>
  <c r="E31" i="3"/>
  <c r="E23" i="3"/>
  <c r="E18" i="3"/>
  <c r="E90" i="3"/>
  <c r="E132" i="3"/>
  <c r="E92" i="3" l="1"/>
  <c r="E78" i="3"/>
  <c r="E65" i="3"/>
  <c r="E50" i="3"/>
  <c r="E37" i="3"/>
  <c r="E29" i="3"/>
  <c r="E48" i="3"/>
  <c r="E134" i="3" l="1"/>
  <c r="E75" i="3" l="1"/>
  <c r="E66" i="3" l="1"/>
  <c r="E61" i="3" s="1"/>
  <c r="E21" i="3" l="1"/>
  <c r="E25" i="3" s="1"/>
  <c r="E16" i="3" l="1"/>
  <c r="E20" i="3" s="1"/>
  <c r="E32" i="3"/>
  <c r="E135" i="3" l="1"/>
  <c r="E127" i="3" s="1"/>
  <c r="E93" i="3" l="1"/>
  <c r="E85" i="3" s="1"/>
  <c r="E81" i="3" l="1"/>
  <c r="E79" i="3" s="1"/>
  <c r="E53" i="3" l="1"/>
  <c r="E43" i="3" s="1"/>
  <c r="E68" i="3" l="1"/>
  <c r="E67" i="3" s="1"/>
  <c r="E58" i="3"/>
  <c r="E56" i="3"/>
  <c r="E54" i="3" s="1"/>
  <c r="E40" i="3" l="1"/>
  <c r="E35" i="3" s="1"/>
  <c r="E42" i="3" s="1"/>
  <c r="E41" i="3" s="1"/>
  <c r="E26" i="3" l="1"/>
  <c r="E19" i="3"/>
  <c r="E71" i="3" l="1"/>
  <c r="E69" i="3" s="1"/>
  <c r="E34" i="3"/>
  <c r="E24" i="3"/>
  <c r="E57" i="3"/>
  <c r="E60" i="3" s="1"/>
  <c r="E59" i="3" s="1"/>
  <c r="E94" i="3" s="1"/>
  <c r="E33" i="3"/>
  <c r="I26" i="3" l="1"/>
  <c r="I74" i="3"/>
  <c r="K26" i="3" l="1"/>
  <c r="I16" i="3" l="1"/>
  <c r="I21" i="3" l="1"/>
  <c r="K21" i="3"/>
  <c r="K16" i="3"/>
  <c r="K15" i="3"/>
  <c r="K14" i="3" l="1"/>
</calcChain>
</file>

<file path=xl/sharedStrings.xml><?xml version="1.0" encoding="utf-8"?>
<sst xmlns="http://schemas.openxmlformats.org/spreadsheetml/2006/main" count="229" uniqueCount="171">
  <si>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</si>
  <si>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</si>
  <si>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</si>
  <si>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</si>
  <si>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</si>
  <si>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</si>
  <si>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</si>
  <si>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</si>
  <si>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Hmotnosť celkom</t>
  </si>
  <si>
    <t>Celkom</t>
  </si>
  <si>
    <t>JKSO:</t>
  </si>
  <si>
    <t>P.Č.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</si>
  <si>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</si>
  <si>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</si>
  <si>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</si>
  <si>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</si>
  <si>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</si>
  <si>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</si>
  <si>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</si>
  <si>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Typ položky</t>
  </si>
  <si>
    <t>Úroveň</t>
  </si>
  <si>
    <t>0</t>
  </si>
  <si>
    <t>2</t>
  </si>
  <si>
    <t>m</t>
  </si>
  <si>
    <t>m3</t>
  </si>
  <si>
    <t>t</t>
  </si>
  <si>
    <t>m2</t>
  </si>
  <si>
    <t>ZEMNÉ PRÁCE</t>
  </si>
  <si>
    <t>800-1</t>
  </si>
  <si>
    <t>132 20-1209</t>
  </si>
  <si>
    <t>162 50-1101</t>
  </si>
  <si>
    <t>Vodorovné premiestnenie zeminy z hornín triedy 1 až 4 na vzdialenosť do 3 000 m</t>
  </si>
  <si>
    <t>o objeme nad 100 do 1000 m3 ( prebytočná zemina )</t>
  </si>
  <si>
    <t>162 50-1105</t>
  </si>
  <si>
    <t>Príplatok k cene za každých ďaľších i začatých 1 000 m</t>
  </si>
  <si>
    <t>171 20-1202</t>
  </si>
  <si>
    <t>Uloženie prebytočnej zeminy na skládku objemu nad 100 do 1 000 m3</t>
  </si>
  <si>
    <t>174 10-1002</t>
  </si>
  <si>
    <t>Spätný zásyp rýh a jám vykopanou zeminou objemu nad 100 do 1 000 m3</t>
  </si>
  <si>
    <t>ZÁKLADY A ÚPRAVA PODLOŽIA</t>
  </si>
  <si>
    <t>POKLADNÉ KONŠTRUKCIE</t>
  </si>
  <si>
    <t>827-1</t>
  </si>
  <si>
    <t>451 57-3111</t>
  </si>
  <si>
    <t>OSTATNÉ KONŠTRUKCIE</t>
  </si>
  <si>
    <t>Fyzické zábrany okolo výkopu</t>
  </si>
  <si>
    <t>v cene je už uvažovaná aj ich využiteľnosť pre ďaľšie použitie</t>
  </si>
  <si>
    <t>Hĺbenie nezapažených jám v hornine triedy 3 objemu nad 100 do 1 000 m3</t>
  </si>
  <si>
    <t>Hĺbenie rýh šírky nad 600 do 2000 mm v hornine triedy 3 objemu nad 100 do 1 000 m3</t>
  </si>
  <si>
    <t>132 20-1202</t>
  </si>
  <si>
    <t>Príplatok za lepivosť ( 30% z pol.č.1)</t>
  </si>
  <si>
    <t>151 10-1101</t>
  </si>
  <si>
    <t>151 10-1111</t>
  </si>
  <si>
    <t>131 20-1102</t>
  </si>
  <si>
    <t>výkopy jám pre vsakovacie zariadenia</t>
  </si>
  <si>
    <t>131 20-1109</t>
  </si>
  <si>
    <t>Príplatok za lepivosť ( 30% z pol.č.5 )</t>
  </si>
  <si>
    <t>151 10-1201</t>
  </si>
  <si>
    <t>Zriadenie paženia stien výkopu príložného na hĺbku do 4,00 m</t>
  </si>
  <si>
    <t>151 10-1211</t>
  </si>
  <si>
    <t>Odstránenie paženia stien výkopu príložného na hĺbku do 4,00 m</t>
  </si>
  <si>
    <t>175 10-1101</t>
  </si>
  <si>
    <t>Obsyp potrubia a vsakovacích boxov štrkopieskom</t>
  </si>
  <si>
    <t>800-2</t>
  </si>
  <si>
    <t>211 97-1122</t>
  </si>
  <si>
    <t>17.20.10</t>
  </si>
  <si>
    <t>Dodávka geotextílie PP 400 g/m2</t>
  </si>
  <si>
    <t>ks</t>
  </si>
  <si>
    <t>25.21.22</t>
  </si>
  <si>
    <t>Lôžko pod potrubie a drobné objekty z piesku alebo štrkopiesku</t>
  </si>
  <si>
    <t>lôžko pod potrubie a vsakovacie boxy</t>
  </si>
  <si>
    <t>KONŠTRUKCIE NA RÚROVOM VEDENÍ</t>
  </si>
  <si>
    <t>894 41-1121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</si>
  <si>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</si>
  <si>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</si>
  <si>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</si>
  <si>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26.61.11</t>
  </si>
  <si>
    <t>Prefabrikovaná šachtová skruž betonová prechodová TBR-Q.1 100-63/58/9</t>
  </si>
  <si>
    <t>s kapsovým stupadlom</t>
  </si>
  <si>
    <t>899 10-4111</t>
  </si>
  <si>
    <t>28.75.11</t>
  </si>
  <si>
    <t>Liatinovo - betonový vstupný poklop šachtový BEGU priemeru 600 mm pre zaťaženie</t>
  </si>
  <si>
    <t>400 kN, dodávka  vrátane rámu</t>
  </si>
  <si>
    <t>Oceľový plech cez rozkopávku hr. 30 mm 3x2 m</t>
  </si>
  <si>
    <t>Zriadenie paženia a rozopretia stien rýh pre podzemné vedenia príložného hĺbky do 2,00 m</t>
  </si>
  <si>
    <t>Odstránenie paženia a rozopretia stien rýh pre podzemné vedenia príložného hĺbky do 2,00 m</t>
  </si>
  <si>
    <t>Zriadenie separačnej geotextílie vsakovacie objekty a vsakovacie šachty</t>
  </si>
  <si>
    <t>Osadenie poklopov liatinových alebo oceľových vrátane rámu hmotnosti nad 150 kg/kus</t>
  </si>
  <si>
    <t>totožný rozsah s položkou č.3</t>
  </si>
  <si>
    <t>súčet</t>
  </si>
  <si>
    <t>totožný rozsah s položkou č.7</t>
  </si>
  <si>
    <t>odvoz na skládku do vzdialenosti 12km</t>
  </si>
  <si>
    <t>totožný rozsah s položkou č.9</t>
  </si>
  <si>
    <t>171 20-9002</t>
  </si>
  <si>
    <t>Poplatok za skladovanie - zemina a kamenivo (17 05) ostatné</t>
  </si>
  <si>
    <t>totožný rozsah s položkou č.18 + 20% na presahy</t>
  </si>
  <si>
    <t>zábrany s rozšírením o 1,0m okolo výkopu na všetky strany</t>
  </si>
  <si>
    <t xml:space="preserve">okolo ryhy potrubia </t>
  </si>
  <si>
    <t>998 27-6101</t>
  </si>
  <si>
    <t>Presun hmôt</t>
  </si>
  <si>
    <t>lôžko pod potrubie</t>
  </si>
  <si>
    <t>rozdiel položiek (č.1+č.5) a položky č.9</t>
  </si>
  <si>
    <t>okolo kanalizačných a vsakovacíh šácht DN1000</t>
  </si>
  <si>
    <t>obalenie geotextíliou so všetkých strán</t>
  </si>
  <si>
    <t>Montáž potrubia z kanalizačných rúr z plnostenného PP tesnených gumovým krúžkom</t>
  </si>
  <si>
    <t>hĺbenie rýh pre potrubie</t>
  </si>
  <si>
    <t xml:space="preserve">paženie pre výkop rýh pre potrubia </t>
  </si>
  <si>
    <t>kanalizačné šachty DN1000</t>
  </si>
  <si>
    <t>prebytočná zemina z pokládky potrubia</t>
  </si>
  <si>
    <t xml:space="preserve">obsyp potrubia </t>
  </si>
  <si>
    <t>Bytový dom Terchovská a dotknuté územie</t>
  </si>
  <si>
    <t>Bratislava hl.m.SR</t>
  </si>
  <si>
    <t>3*(3,0+3,0)*2</t>
  </si>
  <si>
    <t>Prefabrikovaný vyrovnávací prstenec TBW-Q.1 63/10</t>
  </si>
  <si>
    <t>877324004</t>
  </si>
  <si>
    <t>Montáž kanalizačného PP kolena DN 160</t>
  </si>
  <si>
    <t>286540069700</t>
  </si>
  <si>
    <t>Koleno KG 2000 PP, DN 160x45° hladké pre gravitačnú kanalizáciu</t>
  </si>
  <si>
    <t>877374034</t>
  </si>
  <si>
    <t>286540118700</t>
  </si>
  <si>
    <t>Montáž kanalizačnej PP odbočky DN 160</t>
  </si>
  <si>
    <t>Odbočka 45° KG 2000 PP, DN 250/160 hladká pre gravitačnú kanalizáciu</t>
  </si>
  <si>
    <t>SO 409 - Dažďová kanalizácia Banšelova</t>
  </si>
  <si>
    <t>vsakovacie zariadenie VZ-3</t>
  </si>
  <si>
    <t>173,5*1,2*0,450</t>
  </si>
  <si>
    <t>0,125*0,125*3,14*173,5</t>
  </si>
  <si>
    <t>9,6*4,2*3,4</t>
  </si>
  <si>
    <t>(9,6+4,2)*2*3,4</t>
  </si>
  <si>
    <t>9,6*4,2*1,2</t>
  </si>
  <si>
    <t>(8,4*3,0*1,2)+(8,4*0,6*0,6*2)+(0,6*3,0*0,6*2)</t>
  </si>
  <si>
    <t>(8,4*3,0*2)+(8,4*0,6*2)+(0,6*3,0*2)</t>
  </si>
  <si>
    <t>64,080*1,2</t>
  </si>
  <si>
    <t>8,4*3,0*0,3</t>
  </si>
  <si>
    <t>3*(0,6*0,6*3,14)*0,15</t>
  </si>
  <si>
    <t>Odbočka 45° KG 2000 PP, DN 160/160 hladká pre gravitačnú kanalizáciu</t>
  </si>
  <si>
    <t>(173,5+3,0)*2</t>
  </si>
  <si>
    <t>173,5*1,1*1,1</t>
  </si>
  <si>
    <t>0,3*209,935</t>
  </si>
  <si>
    <t>173,5*2*1,1</t>
  </si>
  <si>
    <t>3*2,0*2,0*1,1</t>
  </si>
  <si>
    <t>0,3*150,288</t>
  </si>
  <si>
    <t>2*(2,0+2,0)*2*1,1</t>
  </si>
  <si>
    <t>173,5*1,1*0,1</t>
  </si>
  <si>
    <t>3*(0,6*0,6*3,14)*1,1</t>
  </si>
  <si>
    <t>12*148,569</t>
  </si>
  <si>
    <t>1,6*148,569</t>
  </si>
  <si>
    <t>(173,5*1,1*0,45)-(0,125*0,125*3,14*173,5)</t>
  </si>
  <si>
    <t>1,67*115,818</t>
  </si>
  <si>
    <t>209,935+150,288-148,569</t>
  </si>
  <si>
    <t>583310002700</t>
  </si>
  <si>
    <t>Štrkopiesok frakcia 0-8 mm</t>
  </si>
  <si>
    <t>871324004</t>
  </si>
  <si>
    <t>v otvorenom výkope SN10 DN150 mm</t>
  </si>
  <si>
    <t>Kanalizačná rúra z plnostenného PP hladká priemeru DN160, SN 10, dĺ. 5,00m</t>
  </si>
  <si>
    <t>v otvorenom výkope SN10 DN250 mm</t>
  </si>
  <si>
    <t>Kanalizačná rúra z plnostenného PP hladká priemeru DN250, SN 10, dĺ. 5,00m</t>
  </si>
  <si>
    <t>592240003</t>
  </si>
  <si>
    <t>592240004700</t>
  </si>
  <si>
    <t>Doska zákrytová TZK-Q.1 100-63/17 pre kanalizačnú šachtu DN 1000 TYP Q.1</t>
  </si>
  <si>
    <t>592240003500</t>
  </si>
  <si>
    <t>Dno výšky 600 mm priame TBZ-Q.1 100/60 V max 40 pre kanalizačnú šachtu DN 1000</t>
  </si>
  <si>
    <t>592240004500</t>
  </si>
  <si>
    <t>Elastomerové tesnenie EMT DN 1000 pre spojenie šachtových dielov kanalizačnej šachty DN 1000</t>
  </si>
  <si>
    <t>892311000</t>
  </si>
  <si>
    <t>Skúška tesnosti kanalizácie D 150 mm</t>
  </si>
  <si>
    <t>892371000</t>
  </si>
  <si>
    <t>Skúška tesnosti kanalizácie D 250 mm</t>
  </si>
  <si>
    <t>93495</t>
  </si>
  <si>
    <t>Drevená lávka pre chodcov s obojstranným zábradlím</t>
  </si>
  <si>
    <t>136119</t>
  </si>
  <si>
    <t>999 99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</si>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</sst>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22" x14ac:knownFonts="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charset val="1"/>
    </font>
    <font>
      <sz val="8"/>
      <name val="Arial CE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color rgb="FF7030A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</cellStyleXfs>
  <cellXfs count="147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14" fontId="2" fillId="2" borderId="0" xfId="0" applyNumberFormat="1" applyFont="1" applyFill="1" applyAlignment="1" applyProtection="1">
      <alignment horizontal="lef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/>
    <xf numFmtId="0" fontId="10" fillId="4" borderId="13" xfId="0" applyFont="1" applyFill="1" applyBorder="1" applyAlignment="1" applyProtection="1"/>
    <xf numFmtId="167" fontId="10" fillId="4" borderId="13" xfId="0" applyNumberFormat="1" applyFont="1" applyFill="1" applyBorder="1" applyAlignment="1" applyProtection="1"/>
    <xf numFmtId="4" fontId="10" fillId="4" borderId="13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0" fontId="11" fillId="4" borderId="12" xfId="0" applyFont="1" applyFill="1" applyBorder="1" applyAlignment="1" applyProtection="1">
      <alignment horizontal="right"/>
    </xf>
    <xf numFmtId="167" fontId="11" fillId="4" borderId="12" xfId="0" applyNumberFormat="1" applyFont="1" applyFill="1" applyBorder="1" applyAlignment="1" applyProtection="1"/>
    <xf numFmtId="4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>
      <alignment horizontal="right"/>
    </xf>
    <xf numFmtId="0" fontId="11" fillId="4" borderId="13" xfId="0" applyFont="1" applyFill="1" applyBorder="1" applyAlignment="1" applyProtection="1"/>
    <xf numFmtId="0" fontId="11" fillId="4" borderId="13" xfId="0" applyFont="1" applyFill="1" applyBorder="1" applyAlignment="1" applyProtection="1">
      <alignment horizontal="center"/>
    </xf>
    <xf numFmtId="167" fontId="11" fillId="4" borderId="13" xfId="0" applyNumberFormat="1" applyFont="1" applyFill="1" applyBorder="1" applyAlignment="1" applyProtection="1"/>
    <xf numFmtId="4" fontId="11" fillId="4" borderId="13" xfId="0" applyNumberFormat="1" applyFont="1" applyFill="1" applyBorder="1" applyAlignment="1" applyProtection="1"/>
    <xf numFmtId="170" fontId="11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>
      <alignment horizontal="right"/>
    </xf>
    <xf numFmtId="2" fontId="10" fillId="4" borderId="12" xfId="0" applyNumberFormat="1" applyFont="1" applyFill="1" applyBorder="1" applyAlignment="1" applyProtection="1"/>
    <xf numFmtId="2" fontId="11" fillId="4" borderId="12" xfId="0" applyNumberFormat="1" applyFont="1" applyFill="1" applyBorder="1" applyAlignment="1" applyProtection="1"/>
    <xf numFmtId="0" fontId="10" fillId="4" borderId="13" xfId="0" applyFont="1" applyFill="1" applyBorder="1" applyAlignment="1" applyProtection="1">
      <alignment horizontal="right"/>
    </xf>
    <xf numFmtId="0" fontId="10" fillId="4" borderId="13" xfId="0" applyFont="1" applyFill="1" applyBorder="1" applyAlignment="1" applyProtection="1">
      <alignment horizontal="center"/>
    </xf>
    <xf numFmtId="0" fontId="13" fillId="4" borderId="12" xfId="0" applyFont="1" applyFill="1" applyBorder="1" applyAlignment="1">
      <alignment horizontal="left" vertical="center" wrapText="1"/>
      <protection locked="0"/>
    </xf>
    <xf numFmtId="0" fontId="14" fillId="4" borderId="12" xfId="0" applyFont="1" applyFill="1" applyBorder="1" applyAlignment="1">
      <alignment horizontal="center" vertical="center" wrapText="1"/>
      <protection locked="0"/>
    </xf>
    <xf numFmtId="167" fontId="14" fillId="4" borderId="12" xfId="0" applyNumberFormat="1" applyFont="1" applyFill="1" applyBorder="1" applyAlignment="1" applyProtection="1"/>
    <xf numFmtId="167" fontId="13" fillId="4" borderId="12" xfId="0" applyNumberFormat="1" applyFont="1" applyFill="1" applyBorder="1" applyAlignment="1" applyProtection="1"/>
    <xf numFmtId="0" fontId="13" fillId="4" borderId="13" xfId="0" applyFont="1" applyFill="1" applyBorder="1" applyAlignment="1" applyProtection="1"/>
    <xf numFmtId="169" fontId="9" fillId="4" borderId="13" xfId="0" applyNumberFormat="1" applyFont="1" applyFill="1" applyBorder="1" applyAlignment="1">
      <alignment horizontal="right" vertical="center"/>
      <protection locked="0"/>
    </xf>
    <xf numFmtId="167" fontId="9" fillId="4" borderId="13" xfId="0" applyNumberFormat="1" applyFont="1" applyFill="1" applyBorder="1" applyAlignment="1">
      <alignment horizontal="right" vertical="center"/>
      <protection locked="0"/>
    </xf>
    <xf numFmtId="167" fontId="13" fillId="4" borderId="13" xfId="0" applyNumberFormat="1" applyFont="1" applyFill="1" applyBorder="1" applyAlignment="1" applyProtection="1"/>
    <xf numFmtId="0" fontId="11" fillId="4" borderId="14" xfId="0" applyFont="1" applyFill="1" applyBorder="1" applyAlignment="1" applyProtection="1"/>
    <xf numFmtId="0" fontId="11" fillId="4" borderId="14" xfId="0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center"/>
    </xf>
    <xf numFmtId="167" fontId="11" fillId="4" borderId="14" xfId="0" applyNumberFormat="1" applyFont="1" applyFill="1" applyBorder="1" applyAlignment="1" applyProtection="1"/>
    <xf numFmtId="4" fontId="11" fillId="4" borderId="14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2" fillId="0" borderId="14" xfId="0" applyFont="1" applyBorder="1" applyAlignment="1" applyProtection="1">
      <alignment horizontal="left" vertical="top"/>
    </xf>
    <xf numFmtId="4" fontId="12" fillId="0" borderId="14" xfId="0" applyNumberFormat="1" applyFont="1" applyBorder="1" applyAlignment="1" applyProtection="1">
      <alignment horizontal="right" vertical="top"/>
    </xf>
    <xf numFmtId="167" fontId="11" fillId="4" borderId="16" xfId="0" applyNumberFormat="1" applyFont="1" applyFill="1" applyBorder="1" applyAlignment="1" applyProtection="1"/>
    <xf numFmtId="4" fontId="11" fillId="4" borderId="16" xfId="0" applyNumberFormat="1" applyFont="1" applyFill="1" applyBorder="1" applyAlignment="1" applyProtection="1"/>
    <xf numFmtId="0" fontId="13" fillId="4" borderId="13" xfId="0" applyFont="1" applyFill="1" applyBorder="1" applyAlignment="1" applyProtection="1">
      <alignment horizontal="center"/>
    </xf>
    <xf numFmtId="167" fontId="11" fillId="4" borderId="15" xfId="0" applyNumberFormat="1" applyFont="1" applyFill="1" applyBorder="1" applyAlignment="1" applyProtection="1"/>
    <xf numFmtId="4" fontId="11" fillId="4" borderId="15" xfId="0" applyNumberFormat="1" applyFont="1" applyFill="1" applyBorder="1" applyAlignment="1" applyProtection="1"/>
    <xf numFmtId="0" fontId="11" fillId="4" borderId="15" xfId="0" applyFont="1" applyFill="1" applyBorder="1" applyAlignment="1" applyProtection="1"/>
    <xf numFmtId="0" fontId="11" fillId="4" borderId="15" xfId="0" applyFont="1" applyFill="1" applyBorder="1" applyAlignment="1" applyProtection="1">
      <alignment horizontal="right"/>
    </xf>
    <xf numFmtId="0" fontId="11" fillId="4" borderId="15" xfId="0" applyFont="1" applyFill="1" applyBorder="1" applyAlignment="1" applyProtection="1">
      <alignment horizontal="center"/>
    </xf>
    <xf numFmtId="0" fontId="11" fillId="4" borderId="16" xfId="0" applyFont="1" applyFill="1" applyBorder="1" applyAlignment="1" applyProtection="1"/>
    <xf numFmtId="0" fontId="11" fillId="4" borderId="16" xfId="0" applyFont="1" applyFill="1" applyBorder="1" applyAlignment="1" applyProtection="1">
      <alignment horizontal="right"/>
    </xf>
    <xf numFmtId="0" fontId="11" fillId="4" borderId="16" xfId="0" applyFont="1" applyFill="1" applyBorder="1" applyAlignment="1" applyProtection="1">
      <alignment horizontal="center"/>
    </xf>
    <xf numFmtId="170" fontId="11" fillId="4" borderId="14" xfId="0" applyNumberFormat="1" applyFont="1" applyFill="1" applyBorder="1" applyAlignment="1" applyProtection="1"/>
    <xf numFmtId="167" fontId="16" fillId="4" borderId="14" xfId="0" applyNumberFormat="1" applyFont="1" applyFill="1" applyBorder="1" applyAlignment="1" applyProtection="1"/>
    <xf numFmtId="2" fontId="11" fillId="4" borderId="14" xfId="0" applyNumberFormat="1" applyFont="1" applyFill="1" applyBorder="1" applyAlignment="1" applyProtection="1"/>
    <xf numFmtId="2" fontId="13" fillId="4" borderId="12" xfId="0" applyNumberFormat="1" applyFont="1" applyFill="1" applyBorder="1" applyAlignment="1" applyProtection="1"/>
    <xf numFmtId="0" fontId="13" fillId="4" borderId="12" xfId="0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0" fontId="1" fillId="0" borderId="14" xfId="0" applyFont="1" applyBorder="1" applyAlignment="1" applyProtection="1">
      <alignment horizontal="right" vertical="top"/>
    </xf>
    <xf numFmtId="0" fontId="11" fillId="4" borderId="12" xfId="0" applyFont="1" applyFill="1" applyBorder="1" applyAlignment="1" applyProtection="1">
      <alignment horizontal="center"/>
    </xf>
    <xf numFmtId="2" fontId="13" fillId="4" borderId="13" xfId="0" applyNumberFormat="1" applyFont="1" applyFill="1" applyBorder="1" applyAlignment="1" applyProtection="1"/>
    <xf numFmtId="0" fontId="17" fillId="4" borderId="13" xfId="0" applyFont="1" applyFill="1" applyBorder="1" applyAlignment="1" applyProtection="1">
      <alignment horizontal="center"/>
    </xf>
    <xf numFmtId="167" fontId="17" fillId="4" borderId="13" xfId="0" applyNumberFormat="1" applyFont="1" applyFill="1" applyBorder="1" applyAlignment="1" applyProtection="1"/>
    <xf numFmtId="0" fontId="18" fillId="0" borderId="15" xfId="0" applyFont="1" applyBorder="1" applyAlignment="1" applyProtection="1">
      <alignment horizontal="right" vertical="top"/>
    </xf>
    <xf numFmtId="0" fontId="18" fillId="0" borderId="12" xfId="0" applyFont="1" applyBorder="1" applyAlignment="1" applyProtection="1">
      <alignment horizontal="right" vertical="top"/>
    </xf>
    <xf numFmtId="0" fontId="17" fillId="4" borderId="13" xfId="0" applyFont="1" applyFill="1" applyBorder="1" applyAlignment="1" applyProtection="1"/>
    <xf numFmtId="0" fontId="11" fillId="0" borderId="14" xfId="0" applyFont="1" applyBorder="1" applyAlignment="1" applyProtection="1">
      <alignment horizontal="right"/>
    </xf>
    <xf numFmtId="0" fontId="11" fillId="0" borderId="14" xfId="0" applyFont="1" applyBorder="1" applyAlignment="1" applyProtection="1"/>
    <xf numFmtId="0" fontId="19" fillId="0" borderId="0" xfId="0" applyFont="1" applyAlignment="1" applyProtection="1">
      <alignment horizontal="left" vertical="center"/>
    </xf>
    <xf numFmtId="2" fontId="20" fillId="0" borderId="0" xfId="0" applyNumberFormat="1" applyFont="1" applyAlignment="1" applyProtection="1">
      <alignment horizontal="left" vertical="center"/>
    </xf>
    <xf numFmtId="0" fontId="13" fillId="4" borderId="12" xfId="0" applyFont="1" applyFill="1" applyBorder="1" applyAlignment="1" applyProtection="1">
      <alignment wrapText="1"/>
    </xf>
    <xf numFmtId="2" fontId="1" fillId="0" borderId="15" xfId="0" applyNumberFormat="1" applyFont="1" applyBorder="1" applyAlignment="1" applyProtection="1">
      <alignment horizontal="right" vertical="top"/>
    </xf>
    <xf numFmtId="170" fontId="1" fillId="0" borderId="15" xfId="0" applyNumberFormat="1" applyFont="1" applyBorder="1" applyAlignment="1" applyProtection="1">
      <alignment horizontal="right" vertical="top"/>
    </xf>
    <xf numFmtId="170" fontId="1" fillId="0" borderId="14" xfId="0" applyNumberFormat="1" applyFont="1" applyBorder="1" applyAlignment="1" applyProtection="1">
      <alignment horizontal="right" vertical="top"/>
    </xf>
    <xf numFmtId="0" fontId="11" fillId="0" borderId="14" xfId="0" applyFont="1" applyBorder="1" applyAlignment="1" applyProtection="1">
      <alignment horizontal="center"/>
    </xf>
    <xf numFmtId="170" fontId="11" fillId="0" borderId="14" xfId="0" applyNumberFormat="1" applyFont="1" applyBorder="1" applyAlignment="1" applyProtection="1"/>
    <xf numFmtId="0" fontId="21" fillId="2" borderId="0" xfId="0" applyFont="1" applyFill="1" applyAlignment="1" applyProtection="1">
      <alignment horizontal="left" vertical="center"/>
    </xf>
    <xf numFmtId="1" fontId="2" fillId="0" borderId="14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/>
    <xf numFmtId="0" fontId="2" fillId="0" borderId="14" xfId="0" applyFont="1" applyBorder="1" applyAlignment="1" applyProtection="1">
      <alignment horizontal="center"/>
    </xf>
    <xf numFmtId="170" fontId="2" fillId="0" borderId="14" xfId="0" applyNumberFormat="1" applyFont="1" applyBorder="1" applyAlignment="1" applyProtection="1"/>
    <xf numFmtId="0" fontId="2" fillId="4" borderId="14" xfId="0" applyFont="1" applyFill="1" applyBorder="1" applyAlignment="1" applyProtection="1"/>
    <xf numFmtId="49" fontId="2" fillId="4" borderId="14" xfId="0" applyNumberFormat="1" applyFont="1" applyFill="1" applyBorder="1" applyAlignment="1" applyProtection="1">
      <alignment horizontal="right"/>
    </xf>
    <xf numFmtId="0" fontId="2" fillId="4" borderId="14" xfId="0" applyFont="1" applyFill="1" applyBorder="1" applyAlignment="1" applyProtection="1">
      <alignment horizontal="center"/>
    </xf>
    <xf numFmtId="167" fontId="2" fillId="4" borderId="14" xfId="0" applyNumberFormat="1" applyFont="1" applyFill="1" applyBorder="1" applyAlignment="1" applyProtection="1"/>
    <xf numFmtId="4" fontId="2" fillId="4" borderId="14" xfId="0" applyNumberFormat="1" applyFont="1" applyFill="1" applyBorder="1" applyAlignment="1" applyProtection="1"/>
    <xf numFmtId="0" fontId="2" fillId="4" borderId="23" xfId="0" applyFont="1" applyFill="1" applyBorder="1" applyAlignment="1" applyProtection="1"/>
    <xf numFmtId="0" fontId="2" fillId="0" borderId="12" xfId="0" applyFont="1" applyBorder="1" applyAlignment="1" applyProtection="1">
      <alignment horizontal="right"/>
    </xf>
    <xf numFmtId="0" fontId="2" fillId="0" borderId="17" xfId="0" applyFont="1" applyBorder="1" applyAlignment="1" applyProtection="1"/>
    <xf numFmtId="0" fontId="2" fillId="0" borderId="15" xfId="0" applyFont="1" applyBorder="1" applyAlignment="1" applyProtection="1">
      <alignment horizontal="center"/>
    </xf>
    <xf numFmtId="167" fontId="2" fillId="0" borderId="17" xfId="0" applyNumberFormat="1" applyFont="1" applyBorder="1" applyAlignment="1" applyProtection="1"/>
    <xf numFmtId="167" fontId="2" fillId="0" borderId="15" xfId="0" applyNumberFormat="1" applyFont="1" applyBorder="1" applyAlignment="1" applyProtection="1"/>
    <xf numFmtId="4" fontId="2" fillId="0" borderId="18" xfId="0" applyNumberFormat="1" applyFont="1" applyBorder="1" applyAlignment="1" applyProtection="1"/>
    <xf numFmtId="0" fontId="2" fillId="4" borderId="22" xfId="0" applyFont="1" applyFill="1" applyBorder="1" applyAlignment="1" applyProtection="1"/>
    <xf numFmtId="0" fontId="2" fillId="0" borderId="16" xfId="0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2" fillId="0" borderId="16" xfId="0" applyFont="1" applyBorder="1" applyAlignment="1" applyProtection="1">
      <alignment horizontal="center"/>
    </xf>
    <xf numFmtId="167" fontId="2" fillId="0" borderId="19" xfId="0" applyNumberFormat="1" applyFont="1" applyBorder="1" applyAlignment="1" applyProtection="1"/>
    <xf numFmtId="167" fontId="2" fillId="0" borderId="16" xfId="0" applyNumberFormat="1" applyFont="1" applyBorder="1" applyAlignment="1" applyProtection="1"/>
    <xf numFmtId="4" fontId="2" fillId="0" borderId="20" xfId="0" applyNumberFormat="1" applyFont="1" applyBorder="1" applyAlignment="1" applyProtection="1"/>
    <xf numFmtId="0" fontId="2" fillId="4" borderId="21" xfId="0" applyFont="1" applyFill="1" applyBorder="1" applyAlignment="1" applyProtection="1"/>
    <xf numFmtId="0" fontId="2" fillId="0" borderId="0" xfId="0" applyFont="1" applyAlignment="1" applyProtection="1"/>
    <xf numFmtId="0" fontId="2" fillId="0" borderId="12" xfId="0" applyFont="1" applyBorder="1" applyAlignment="1" applyProtection="1">
      <alignment horizontal="center"/>
    </xf>
    <xf numFmtId="167" fontId="2" fillId="0" borderId="0" xfId="0" applyNumberFormat="1" applyFont="1" applyAlignment="1" applyProtection="1"/>
    <xf numFmtId="167" fontId="2" fillId="0" borderId="12" xfId="0" applyNumberFormat="1" applyFont="1" applyBorder="1" applyAlignment="1" applyProtection="1"/>
    <xf numFmtId="4" fontId="2" fillId="0" borderId="13" xfId="0" applyNumberFormat="1" applyFont="1" applyBorder="1" applyAlignment="1" applyProtection="1"/>
    <xf numFmtId="0" fontId="2" fillId="0" borderId="15" xfId="0" applyFont="1" applyBorder="1" applyAlignment="1" applyProtection="1">
      <alignment horizontal="right"/>
    </xf>
    <xf numFmtId="0" fontId="2" fillId="0" borderId="14" xfId="0" applyFont="1" applyBorder="1" applyAlignment="1" applyProtection="1">
      <alignment horizontal="right"/>
    </xf>
    <xf numFmtId="4" fontId="2" fillId="4" borderId="15" xfId="0" applyNumberFormat="1" applyFont="1" applyFill="1" applyBorder="1" applyAlignment="1" applyProtection="1"/>
    <xf numFmtId="170" fontId="2" fillId="4" borderId="14" xfId="0" applyNumberFormat="1" applyFont="1" applyFill="1" applyBorder="1" applyAlignment="1" applyProtection="1"/>
    <xf numFmtId="170" fontId="2" fillId="4" borderId="24" xfId="0" applyNumberFormat="1" applyFont="1" applyFill="1" applyBorder="1" applyAlignment="1" applyProtection="1"/>
    <xf numFmtId="49" fontId="2" fillId="4" borderId="15" xfId="0" applyNumberFormat="1" applyFont="1" applyFill="1" applyBorder="1" applyAlignment="1" applyProtection="1">
      <alignment horizontal="right"/>
    </xf>
    <xf numFmtId="49" fontId="2" fillId="4" borderId="12" xfId="0" applyNumberFormat="1" applyFont="1" applyFill="1" applyBorder="1" applyAlignment="1" applyProtection="1">
      <alignment horizontal="right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6"/>
  <sheetViews>
    <sheetView showGridLines="0" tabSelected="1" zoomScaleNormal="100" workbookViewId="0">
      <pane ySplit="13" topLeftCell="A14" activePane="bottomLeft" state="frozenSplit"/>
      <selection pane="bottomLeft" activeCell="Q35" sqref="Q35"/>
    </sheetView>
  </sheetViews>
  <sheetFormatPr defaultRowHeight="11.25" customHeight="1" x14ac:dyDescent="0.2"/>
  <cols>
    <col min="1" max="1" width="5.7109375" style="1" customWidth="1"/>
    <col min="2" max="2" width="12.7109375" style="1" customWidth="1"/>
    <col min="3" max="3" width="92.28515625" style="1" customWidth="1"/>
    <col min="4" max="4" width="4.7109375" style="1" customWidth="1"/>
    <col min="5" max="5" width="9.5703125" style="1" customWidth="1"/>
    <col min="6" max="6" width="9.85546875" style="1" customWidth="1"/>
    <col min="7" max="7" width="12.71093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24" ht="18" customHeight="1" x14ac:dyDescent="0.25">
      <c r="A1" s="3" t="s">
        <v>170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24" ht="11.25" customHeight="1" x14ac:dyDescent="0.2">
      <c r="A2" s="4" t="s">
        <v>0</v>
      </c>
      <c r="B2" s="5"/>
      <c r="C2" s="5" t="s">
        <v>109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24" ht="11.25" customHeight="1" x14ac:dyDescent="0.2">
      <c r="A3" s="4" t="s">
        <v>1</v>
      </c>
      <c r="B3" s="5"/>
      <c r="C3" s="110" t="s">
        <v>121</v>
      </c>
      <c r="D3" s="5"/>
      <c r="E3" s="5"/>
      <c r="F3" s="5"/>
      <c r="G3" s="5"/>
      <c r="H3" s="5"/>
      <c r="I3" s="5"/>
      <c r="J3" s="12"/>
      <c r="K3" s="12"/>
      <c r="L3" s="13"/>
      <c r="M3" s="13"/>
      <c r="S3" s="10"/>
      <c r="T3" s="10"/>
      <c r="U3" s="10"/>
      <c r="V3" s="10"/>
      <c r="W3" s="10"/>
      <c r="X3" s="10"/>
    </row>
    <row r="4" spans="1:24" ht="11.25" customHeight="1" x14ac:dyDescent="0.2">
      <c r="A4" s="4" t="s">
        <v>2</v>
      </c>
      <c r="B4" s="5"/>
      <c r="C4" s="110"/>
      <c r="D4" s="5"/>
      <c r="E4" s="5"/>
      <c r="F4" s="5"/>
      <c r="G4" s="5"/>
      <c r="H4" s="5"/>
      <c r="I4" s="5"/>
      <c r="J4" s="12"/>
      <c r="K4" s="12"/>
      <c r="L4" s="13"/>
      <c r="M4" s="13"/>
      <c r="S4" s="102"/>
      <c r="T4" s="102"/>
      <c r="U4" s="2"/>
      <c r="V4" s="2"/>
      <c r="W4" s="102"/>
      <c r="X4" s="102"/>
    </row>
    <row r="5" spans="1:24" ht="11.25" customHeight="1" x14ac:dyDescent="0.2">
      <c r="A5" s="5" t="s">
        <v>10</v>
      </c>
      <c r="B5" s="5"/>
      <c r="C5" s="110"/>
      <c r="D5" s="5"/>
      <c r="E5" s="5"/>
      <c r="F5" s="5"/>
      <c r="G5" s="5"/>
      <c r="H5" s="5"/>
      <c r="I5" s="5"/>
      <c r="J5" s="12"/>
      <c r="K5" s="12"/>
      <c r="L5" s="13"/>
      <c r="M5" s="13"/>
      <c r="S5" s="2"/>
      <c r="T5" s="2"/>
      <c r="U5" s="2"/>
      <c r="V5" s="2"/>
      <c r="W5" s="2"/>
      <c r="X5" s="2"/>
    </row>
    <row r="6" spans="1:24" ht="5.25" customHeight="1" x14ac:dyDescent="0.2">
      <c r="A6" s="5"/>
      <c r="B6" s="5"/>
      <c r="C6" s="110"/>
      <c r="D6" s="5"/>
      <c r="E6" s="5"/>
      <c r="F6" s="5"/>
      <c r="G6" s="5"/>
      <c r="H6" s="5"/>
      <c r="I6" s="5"/>
      <c r="J6" s="12"/>
      <c r="K6" s="12"/>
      <c r="L6" s="13"/>
      <c r="M6" s="13"/>
      <c r="S6" s="2"/>
      <c r="T6" s="2"/>
      <c r="U6" s="2"/>
      <c r="V6" s="2"/>
      <c r="W6" s="2"/>
      <c r="X6" s="2"/>
    </row>
    <row r="7" spans="1:24" ht="11.25" customHeight="1" x14ac:dyDescent="0.2">
      <c r="A7" s="5" t="s">
        <v>3</v>
      </c>
      <c r="B7" s="5"/>
      <c r="C7" s="5" t="s">
        <v>110</v>
      </c>
      <c r="D7" s="5"/>
      <c r="E7" s="5"/>
      <c r="F7" s="5"/>
      <c r="G7" s="5"/>
      <c r="H7" s="5"/>
      <c r="I7" s="5"/>
      <c r="J7" s="12"/>
      <c r="K7" s="12"/>
      <c r="L7" s="13"/>
      <c r="M7" s="13"/>
      <c r="S7" s="2"/>
      <c r="T7" s="2"/>
      <c r="U7" s="2"/>
      <c r="V7" s="102"/>
      <c r="W7" s="2"/>
      <c r="X7" s="2"/>
    </row>
    <row r="8" spans="1:24" ht="11.25" customHeight="1" x14ac:dyDescent="0.2">
      <c r="A8" s="5" t="s">
        <v>4</v>
      </c>
      <c r="B8" s="5"/>
      <c r="C8" s="5"/>
      <c r="D8" s="5"/>
      <c r="E8" s="5"/>
      <c r="F8" s="5"/>
      <c r="G8" s="5"/>
      <c r="H8" s="5"/>
      <c r="I8" s="5"/>
      <c r="J8" s="12"/>
      <c r="K8" s="12"/>
      <c r="L8" s="13"/>
      <c r="M8" s="13"/>
      <c r="S8" s="2"/>
      <c r="T8" s="2"/>
      <c r="U8" s="2"/>
      <c r="V8" s="2"/>
      <c r="W8" s="2"/>
      <c r="X8" s="2"/>
    </row>
    <row r="9" spans="1:24" ht="11.25" customHeight="1" x14ac:dyDescent="0.2">
      <c r="A9" s="5" t="s">
        <v>5</v>
      </c>
      <c r="B9" s="5"/>
      <c r="C9" s="29">
        <v>45005</v>
      </c>
      <c r="D9" s="5"/>
      <c r="E9" s="5"/>
      <c r="F9" s="5"/>
      <c r="G9" s="5"/>
      <c r="H9" s="5"/>
      <c r="I9" s="5"/>
      <c r="J9" s="12"/>
      <c r="K9" s="12"/>
      <c r="L9" s="13"/>
      <c r="M9" s="13"/>
      <c r="S9" s="2"/>
      <c r="T9" s="2"/>
      <c r="U9" s="102"/>
      <c r="V9" s="2"/>
      <c r="W9" s="2"/>
      <c r="X9" s="2"/>
    </row>
    <row r="10" spans="1:24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  <c r="S10" s="2"/>
      <c r="T10" s="2"/>
      <c r="U10" s="2"/>
      <c r="V10" s="2"/>
      <c r="W10" s="2"/>
      <c r="X10" s="2"/>
    </row>
    <row r="11" spans="1:24" ht="21.75" customHeight="1" x14ac:dyDescent="0.2">
      <c r="A11" s="6" t="s">
        <v>11</v>
      </c>
      <c r="B11" s="7" t="s">
        <v>12</v>
      </c>
      <c r="C11" s="7" t="s">
        <v>6</v>
      </c>
      <c r="D11" s="7" t="s">
        <v>13</v>
      </c>
      <c r="E11" s="7" t="s">
        <v>14</v>
      </c>
      <c r="F11" s="7" t="s">
        <v>15</v>
      </c>
      <c r="G11" s="7" t="s">
        <v>7</v>
      </c>
      <c r="H11" s="7" t="s">
        <v>16</v>
      </c>
      <c r="I11" s="7" t="s">
        <v>8</v>
      </c>
      <c r="J11" s="7" t="s">
        <v>17</v>
      </c>
      <c r="K11" s="7" t="s">
        <v>18</v>
      </c>
      <c r="L11" s="14" t="s">
        <v>19</v>
      </c>
      <c r="M11" s="15" t="s">
        <v>20</v>
      </c>
      <c r="S11" s="2"/>
      <c r="T11" s="2"/>
      <c r="U11" s="2"/>
      <c r="V11" s="2"/>
      <c r="W11" s="2"/>
      <c r="X11" s="2"/>
    </row>
    <row r="12" spans="1:24" ht="11.25" customHeight="1" x14ac:dyDescent="0.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  <c r="S12" s="2"/>
      <c r="T12" s="2"/>
      <c r="U12" s="103"/>
      <c r="V12" s="2"/>
      <c r="W12" s="2"/>
      <c r="X12" s="2"/>
    </row>
    <row r="13" spans="1:24" ht="3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24" s="10" customFormat="1" ht="12.75" customHeight="1" x14ac:dyDescent="0.2">
      <c r="A14" s="37"/>
      <c r="B14" s="38">
        <v>1</v>
      </c>
      <c r="C14" s="38" t="s">
        <v>27</v>
      </c>
      <c r="D14" s="38"/>
      <c r="E14" s="39"/>
      <c r="F14" s="39"/>
      <c r="G14" s="40"/>
      <c r="H14" s="30"/>
      <c r="I14" s="30"/>
      <c r="J14" s="20"/>
      <c r="K14" s="21" t="e">
        <f>#REF!+#REF!</f>
        <v>#REF!</v>
      </c>
      <c r="M14" s="11" t="s">
        <v>21</v>
      </c>
    </row>
    <row r="15" spans="1:24" s="2" customFormat="1" ht="12.75" customHeight="1" x14ac:dyDescent="0.2">
      <c r="A15" s="41"/>
      <c r="B15" s="45" t="s">
        <v>28</v>
      </c>
      <c r="C15" s="46"/>
      <c r="D15" s="46"/>
      <c r="E15" s="48"/>
      <c r="F15" s="43"/>
      <c r="G15" s="44"/>
      <c r="H15" s="32"/>
      <c r="I15" s="33"/>
      <c r="J15" s="23">
        <v>0</v>
      </c>
      <c r="K15" s="22">
        <f t="shared" ref="K15:K21" si="0">E15*J15</f>
        <v>0</v>
      </c>
      <c r="L15" s="24">
        <v>64</v>
      </c>
      <c r="M15" s="2" t="s">
        <v>22</v>
      </c>
      <c r="S15" s="102"/>
      <c r="T15" s="102"/>
      <c r="W15" s="102"/>
      <c r="X15" s="102"/>
    </row>
    <row r="16" spans="1:24" s="2" customFormat="1" ht="12.75" customHeight="1" x14ac:dyDescent="0.2">
      <c r="A16" s="64">
        <v>1</v>
      </c>
      <c r="B16" s="65" t="s">
        <v>48</v>
      </c>
      <c r="C16" s="64" t="s">
        <v>47</v>
      </c>
      <c r="D16" s="66" t="s">
        <v>24</v>
      </c>
      <c r="E16" s="67">
        <f>SUM(E17:E18)</f>
        <v>209.93500000000003</v>
      </c>
      <c r="F16" s="67"/>
      <c r="G16" s="68"/>
      <c r="H16" s="34">
        <v>0</v>
      </c>
      <c r="I16" s="35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22</v>
      </c>
    </row>
    <row r="17" spans="1:21" s="2" customFormat="1" ht="12.75" hidden="1" customHeight="1" x14ac:dyDescent="0.2">
      <c r="A17" s="41"/>
      <c r="B17" s="45"/>
      <c r="C17" s="56" t="s">
        <v>104</v>
      </c>
      <c r="D17" s="57"/>
      <c r="E17" s="58"/>
      <c r="F17" s="43"/>
      <c r="G17" s="44"/>
      <c r="H17" s="34"/>
      <c r="I17" s="35"/>
      <c r="J17" s="23"/>
      <c r="K17" s="22"/>
      <c r="L17" s="24"/>
    </row>
    <row r="18" spans="1:21" s="2" customFormat="1" ht="12.75" hidden="1" customHeight="1" x14ac:dyDescent="0.2">
      <c r="A18" s="41"/>
      <c r="B18" s="45"/>
      <c r="C18" s="56" t="s">
        <v>135</v>
      </c>
      <c r="D18" s="57"/>
      <c r="E18" s="59">
        <f>173.5*1.1*1.1</f>
        <v>209.93500000000003</v>
      </c>
      <c r="F18" s="43"/>
      <c r="G18" s="44"/>
      <c r="H18" s="34"/>
      <c r="I18" s="35"/>
      <c r="J18" s="23"/>
      <c r="K18" s="22"/>
      <c r="L18" s="24"/>
    </row>
    <row r="19" spans="1:21" s="2" customFormat="1" ht="12.75" customHeight="1" x14ac:dyDescent="0.2">
      <c r="A19" s="64">
        <v>2</v>
      </c>
      <c r="B19" s="65" t="s">
        <v>29</v>
      </c>
      <c r="C19" s="64" t="s">
        <v>49</v>
      </c>
      <c r="D19" s="66" t="s">
        <v>24</v>
      </c>
      <c r="E19" s="67">
        <f>E20</f>
        <v>62.980500000000006</v>
      </c>
      <c r="F19" s="67"/>
      <c r="G19" s="68"/>
      <c r="H19" s="34"/>
      <c r="I19" s="35"/>
      <c r="J19" s="23"/>
      <c r="K19" s="22"/>
      <c r="L19" s="24"/>
    </row>
    <row r="20" spans="1:21" s="2" customFormat="1" ht="12.75" hidden="1" customHeight="1" x14ac:dyDescent="0.2">
      <c r="A20" s="41"/>
      <c r="B20" s="45"/>
      <c r="C20" s="60" t="s">
        <v>136</v>
      </c>
      <c r="D20" s="74"/>
      <c r="E20" s="63">
        <f>0.3*E16</f>
        <v>62.980500000000006</v>
      </c>
      <c r="F20" s="43"/>
      <c r="G20" s="44"/>
      <c r="H20" s="34"/>
      <c r="I20" s="35"/>
      <c r="J20" s="23"/>
      <c r="K20" s="22"/>
      <c r="L20" s="24"/>
      <c r="U20" s="102"/>
    </row>
    <row r="21" spans="1:21" s="2" customFormat="1" ht="12.75" customHeight="1" x14ac:dyDescent="0.2">
      <c r="A21" s="64">
        <v>3</v>
      </c>
      <c r="B21" s="65" t="s">
        <v>50</v>
      </c>
      <c r="C21" s="64" t="s">
        <v>83</v>
      </c>
      <c r="D21" s="66" t="s">
        <v>26</v>
      </c>
      <c r="E21" s="67">
        <f>SUM(E22:E23)</f>
        <v>381.70000000000005</v>
      </c>
      <c r="F21" s="67"/>
      <c r="G21" s="68"/>
      <c r="H21" s="34">
        <v>0</v>
      </c>
      <c r="I21" s="35">
        <f>E21*H21</f>
        <v>0</v>
      </c>
      <c r="J21" s="27">
        <v>0</v>
      </c>
      <c r="K21" s="26">
        <f t="shared" si="0"/>
        <v>0</v>
      </c>
      <c r="L21" s="28">
        <v>256</v>
      </c>
      <c r="M21" s="25" t="s">
        <v>22</v>
      </c>
    </row>
    <row r="22" spans="1:21" s="2" customFormat="1" ht="12.75" hidden="1" customHeight="1" x14ac:dyDescent="0.2">
      <c r="A22" s="41"/>
      <c r="B22" s="45"/>
      <c r="C22" s="60" t="s">
        <v>105</v>
      </c>
      <c r="D22" s="74"/>
      <c r="E22" s="63"/>
      <c r="F22" s="43"/>
      <c r="G22" s="44"/>
      <c r="H22" s="34"/>
      <c r="I22" s="35"/>
      <c r="J22" s="27"/>
      <c r="K22" s="26"/>
      <c r="L22" s="28"/>
      <c r="M22" s="25"/>
    </row>
    <row r="23" spans="1:21" s="2" customFormat="1" ht="12.75" hidden="1" customHeight="1" x14ac:dyDescent="0.2">
      <c r="A23" s="41"/>
      <c r="B23" s="45"/>
      <c r="C23" s="56" t="s">
        <v>137</v>
      </c>
      <c r="D23" s="74"/>
      <c r="E23" s="63">
        <f>173.5*2*1.1</f>
        <v>381.70000000000005</v>
      </c>
      <c r="F23" s="43"/>
      <c r="G23" s="44"/>
      <c r="H23" s="34"/>
      <c r="I23" s="35"/>
      <c r="J23" s="27"/>
      <c r="K23" s="26"/>
      <c r="L23" s="28"/>
      <c r="M23" s="25"/>
    </row>
    <row r="24" spans="1:21" s="2" customFormat="1" ht="12.75" customHeight="1" x14ac:dyDescent="0.2">
      <c r="A24" s="64">
        <v>4</v>
      </c>
      <c r="B24" s="65" t="s">
        <v>51</v>
      </c>
      <c r="C24" s="64" t="s">
        <v>84</v>
      </c>
      <c r="D24" s="66" t="s">
        <v>26</v>
      </c>
      <c r="E24" s="67">
        <f>E25</f>
        <v>381.70000000000005</v>
      </c>
      <c r="F24" s="67"/>
      <c r="G24" s="68"/>
      <c r="H24" s="34"/>
      <c r="I24" s="35"/>
      <c r="J24" s="23"/>
      <c r="K24" s="22"/>
      <c r="L24" s="24"/>
    </row>
    <row r="25" spans="1:21" s="2" customFormat="1" ht="12.75" hidden="1" customHeight="1" x14ac:dyDescent="0.2">
      <c r="A25" s="41"/>
      <c r="B25" s="45"/>
      <c r="C25" s="60" t="s">
        <v>87</v>
      </c>
      <c r="D25" s="47"/>
      <c r="E25" s="63">
        <f>E21</f>
        <v>381.70000000000005</v>
      </c>
      <c r="F25" s="75"/>
      <c r="G25" s="76"/>
      <c r="H25" s="34"/>
      <c r="I25" s="35"/>
      <c r="J25" s="23"/>
      <c r="K25" s="22"/>
      <c r="L25" s="24"/>
    </row>
    <row r="26" spans="1:21" s="2" customFormat="1" ht="12.75" customHeight="1" x14ac:dyDescent="0.2">
      <c r="A26" s="77">
        <v>5</v>
      </c>
      <c r="B26" s="78" t="s">
        <v>52</v>
      </c>
      <c r="C26" s="77" t="s">
        <v>46</v>
      </c>
      <c r="D26" s="79" t="s">
        <v>24</v>
      </c>
      <c r="E26" s="75">
        <f>E32</f>
        <v>150.28799999999998</v>
      </c>
      <c r="F26" s="75"/>
      <c r="G26" s="76"/>
      <c r="H26" s="34">
        <v>0</v>
      </c>
      <c r="I26" s="35">
        <f>E26*H26</f>
        <v>0</v>
      </c>
      <c r="J26" s="23">
        <v>0</v>
      </c>
      <c r="K26" s="22">
        <f>E26*J26</f>
        <v>0</v>
      </c>
      <c r="L26" s="24">
        <v>64</v>
      </c>
      <c r="M26" s="2" t="s">
        <v>22</v>
      </c>
    </row>
    <row r="27" spans="1:21" s="2" customFormat="1" ht="12.75" customHeight="1" x14ac:dyDescent="0.2">
      <c r="A27" s="80"/>
      <c r="B27" s="81"/>
      <c r="C27" s="80" t="s">
        <v>53</v>
      </c>
      <c r="D27" s="82"/>
      <c r="E27" s="72"/>
      <c r="F27" s="72"/>
      <c r="G27" s="73"/>
      <c r="H27" s="61"/>
      <c r="I27" s="62"/>
      <c r="J27" s="23"/>
      <c r="K27" s="22"/>
      <c r="L27" s="24"/>
    </row>
    <row r="28" spans="1:21" s="2" customFormat="1" ht="12.75" hidden="1" customHeight="1" x14ac:dyDescent="0.2">
      <c r="A28" s="41"/>
      <c r="B28" s="45"/>
      <c r="C28" s="60" t="s">
        <v>122</v>
      </c>
      <c r="D28" s="74"/>
      <c r="E28" s="63"/>
      <c r="F28" s="48"/>
      <c r="G28" s="49"/>
      <c r="H28" s="61"/>
      <c r="I28" s="62"/>
      <c r="J28" s="23"/>
      <c r="K28" s="22"/>
      <c r="L28" s="24"/>
    </row>
    <row r="29" spans="1:21" s="2" customFormat="1" ht="12.75" hidden="1" customHeight="1" x14ac:dyDescent="0.2">
      <c r="A29" s="41"/>
      <c r="B29" s="45"/>
      <c r="C29" s="60" t="s">
        <v>125</v>
      </c>
      <c r="D29" s="74"/>
      <c r="E29" s="63">
        <f>9.6*4.2*3.4</f>
        <v>137.08799999999999</v>
      </c>
      <c r="F29" s="48"/>
      <c r="G29" s="49"/>
      <c r="H29" s="61"/>
      <c r="I29" s="62"/>
      <c r="J29" s="23"/>
      <c r="K29" s="22"/>
      <c r="L29" s="24"/>
    </row>
    <row r="30" spans="1:21" s="2" customFormat="1" ht="12.75" hidden="1" customHeight="1" x14ac:dyDescent="0.2">
      <c r="A30" s="41"/>
      <c r="B30" s="45"/>
      <c r="C30" s="60" t="s">
        <v>106</v>
      </c>
      <c r="D30" s="74"/>
      <c r="E30" s="63"/>
      <c r="F30" s="48"/>
      <c r="G30" s="49"/>
      <c r="H30" s="61"/>
      <c r="I30" s="62"/>
      <c r="J30" s="23"/>
      <c r="K30" s="22"/>
      <c r="L30" s="24"/>
    </row>
    <row r="31" spans="1:21" s="2" customFormat="1" ht="12.75" hidden="1" customHeight="1" x14ac:dyDescent="0.2">
      <c r="A31" s="41"/>
      <c r="B31" s="45"/>
      <c r="C31" s="60" t="s">
        <v>138</v>
      </c>
      <c r="D31" s="74"/>
      <c r="E31" s="63">
        <f>3*2*2*1.1</f>
        <v>13.200000000000001</v>
      </c>
      <c r="F31" s="48"/>
      <c r="G31" s="49"/>
      <c r="H31" s="61"/>
      <c r="I31" s="62"/>
      <c r="J31" s="23"/>
      <c r="K31" s="22"/>
      <c r="L31" s="24"/>
    </row>
    <row r="32" spans="1:21" s="2" customFormat="1" ht="12.75" hidden="1" customHeight="1" x14ac:dyDescent="0.2">
      <c r="A32" s="41"/>
      <c r="B32" s="45"/>
      <c r="C32" s="60" t="s">
        <v>88</v>
      </c>
      <c r="D32" s="74"/>
      <c r="E32" s="63">
        <f>SUM(E28:E31)</f>
        <v>150.28799999999998</v>
      </c>
      <c r="F32" s="48"/>
      <c r="G32" s="49"/>
      <c r="H32" s="61"/>
      <c r="I32" s="62"/>
      <c r="J32" s="23"/>
      <c r="K32" s="22"/>
      <c r="L32" s="24"/>
    </row>
    <row r="33" spans="1:12" s="2" customFormat="1" ht="12.75" customHeight="1" x14ac:dyDescent="0.2">
      <c r="A33" s="64">
        <v>6</v>
      </c>
      <c r="B33" s="65" t="s">
        <v>54</v>
      </c>
      <c r="C33" s="64" t="s">
        <v>55</v>
      </c>
      <c r="D33" s="66" t="s">
        <v>24</v>
      </c>
      <c r="E33" s="67">
        <f>E26/100*30</f>
        <v>45.08639999999999</v>
      </c>
      <c r="F33" s="67"/>
      <c r="G33" s="68"/>
      <c r="H33" s="36"/>
      <c r="I33" s="31"/>
      <c r="J33" s="23"/>
      <c r="K33" s="22"/>
      <c r="L33" s="24"/>
    </row>
    <row r="34" spans="1:12" s="2" customFormat="1" ht="12.75" hidden="1" customHeight="1" x14ac:dyDescent="0.2">
      <c r="A34" s="41"/>
      <c r="B34" s="45"/>
      <c r="C34" s="60" t="s">
        <v>139</v>
      </c>
      <c r="D34" s="74"/>
      <c r="E34" s="63">
        <f>0.3*E26</f>
        <v>45.08639999999999</v>
      </c>
      <c r="F34" s="48"/>
      <c r="G34" s="49"/>
      <c r="H34" s="36"/>
      <c r="I34" s="31"/>
      <c r="J34" s="23"/>
      <c r="K34" s="22"/>
      <c r="L34" s="24"/>
    </row>
    <row r="35" spans="1:12" s="2" customFormat="1" ht="12.75" customHeight="1" x14ac:dyDescent="0.2">
      <c r="A35" s="64">
        <v>7</v>
      </c>
      <c r="B35" s="65" t="s">
        <v>56</v>
      </c>
      <c r="C35" s="64" t="s">
        <v>57</v>
      </c>
      <c r="D35" s="66" t="s">
        <v>26</v>
      </c>
      <c r="E35" s="67">
        <f>E40</f>
        <v>111.44</v>
      </c>
      <c r="F35" s="67"/>
      <c r="G35" s="68"/>
      <c r="H35" s="36"/>
      <c r="I35" s="31"/>
      <c r="J35" s="23"/>
      <c r="K35" s="22"/>
      <c r="L35" s="24"/>
    </row>
    <row r="36" spans="1:12" s="2" customFormat="1" ht="12.75" hidden="1" customHeight="1" x14ac:dyDescent="0.2">
      <c r="A36" s="41"/>
      <c r="B36" s="45"/>
      <c r="C36" s="60" t="s">
        <v>122</v>
      </c>
      <c r="D36" s="74"/>
      <c r="E36" s="63"/>
      <c r="F36" s="48"/>
      <c r="G36" s="49"/>
      <c r="H36" s="36"/>
      <c r="I36" s="31"/>
      <c r="J36" s="23"/>
      <c r="K36" s="22"/>
      <c r="L36" s="24"/>
    </row>
    <row r="37" spans="1:12" s="2" customFormat="1" ht="12.75" hidden="1" customHeight="1" x14ac:dyDescent="0.2">
      <c r="A37" s="41"/>
      <c r="B37" s="45"/>
      <c r="C37" s="60" t="s">
        <v>126</v>
      </c>
      <c r="D37" s="74"/>
      <c r="E37" s="63">
        <f>(9.6+4.2)*2*3.4</f>
        <v>93.84</v>
      </c>
      <c r="F37" s="48"/>
      <c r="G37" s="49"/>
      <c r="H37" s="36"/>
      <c r="I37" s="31"/>
      <c r="J37" s="23"/>
      <c r="K37" s="22"/>
      <c r="L37" s="24"/>
    </row>
    <row r="38" spans="1:12" s="2" customFormat="1" ht="12.75" hidden="1" customHeight="1" x14ac:dyDescent="0.2">
      <c r="A38" s="41"/>
      <c r="B38" s="45"/>
      <c r="C38" s="60" t="s">
        <v>106</v>
      </c>
      <c r="D38" s="74"/>
      <c r="E38" s="63"/>
      <c r="F38" s="48"/>
      <c r="G38" s="49"/>
      <c r="H38" s="36"/>
      <c r="I38" s="31"/>
      <c r="J38" s="23"/>
      <c r="K38" s="22"/>
      <c r="L38" s="24"/>
    </row>
    <row r="39" spans="1:12" s="2" customFormat="1" ht="12.75" hidden="1" customHeight="1" x14ac:dyDescent="0.2">
      <c r="A39" s="41"/>
      <c r="B39" s="45"/>
      <c r="C39" s="60" t="s">
        <v>140</v>
      </c>
      <c r="D39" s="74"/>
      <c r="E39" s="63">
        <f>2*(2+2)*2*1.1</f>
        <v>17.600000000000001</v>
      </c>
      <c r="F39" s="48"/>
      <c r="G39" s="49"/>
      <c r="H39" s="36"/>
      <c r="I39" s="31"/>
      <c r="J39" s="23"/>
      <c r="K39" s="22"/>
      <c r="L39" s="24"/>
    </row>
    <row r="40" spans="1:12" s="2" customFormat="1" ht="12.75" hidden="1" customHeight="1" x14ac:dyDescent="0.2">
      <c r="A40" s="41"/>
      <c r="B40" s="45"/>
      <c r="C40" s="60" t="s">
        <v>88</v>
      </c>
      <c r="D40" s="74"/>
      <c r="E40" s="63">
        <f>SUM(E36:E39)</f>
        <v>111.44</v>
      </c>
      <c r="F40" s="48"/>
      <c r="G40" s="49"/>
      <c r="H40" s="36"/>
      <c r="I40" s="31"/>
      <c r="J40" s="23"/>
      <c r="K40" s="22"/>
      <c r="L40" s="24"/>
    </row>
    <row r="41" spans="1:12" s="2" customFormat="1" ht="12.75" customHeight="1" x14ac:dyDescent="0.2">
      <c r="A41" s="64">
        <v>8</v>
      </c>
      <c r="B41" s="65" t="s">
        <v>58</v>
      </c>
      <c r="C41" s="64" t="s">
        <v>59</v>
      </c>
      <c r="D41" s="66" t="s">
        <v>26</v>
      </c>
      <c r="E41" s="67">
        <f>E42</f>
        <v>111.44</v>
      </c>
      <c r="F41" s="67"/>
      <c r="G41" s="68"/>
      <c r="H41" s="36"/>
      <c r="I41" s="31"/>
      <c r="J41" s="23"/>
      <c r="K41" s="22"/>
      <c r="L41" s="24"/>
    </row>
    <row r="42" spans="1:12" s="2" customFormat="1" ht="12.75" hidden="1" customHeight="1" x14ac:dyDescent="0.2">
      <c r="A42" s="41"/>
      <c r="B42" s="45"/>
      <c r="C42" s="60" t="s">
        <v>89</v>
      </c>
      <c r="D42" s="47"/>
      <c r="E42" s="63">
        <f>E35</f>
        <v>111.44</v>
      </c>
      <c r="F42" s="43"/>
      <c r="G42" s="44"/>
      <c r="H42" s="36"/>
      <c r="I42" s="31"/>
      <c r="J42" s="23"/>
      <c r="K42" s="22"/>
      <c r="L42" s="24"/>
    </row>
    <row r="43" spans="1:12" s="2" customFormat="1" ht="12.75" customHeight="1" x14ac:dyDescent="0.2">
      <c r="A43" s="77">
        <v>9</v>
      </c>
      <c r="B43" s="78" t="s">
        <v>30</v>
      </c>
      <c r="C43" s="77" t="s">
        <v>31</v>
      </c>
      <c r="D43" s="79" t="s">
        <v>24</v>
      </c>
      <c r="E43" s="75">
        <f>E53</f>
        <v>148.56947625000004</v>
      </c>
      <c r="F43" s="75"/>
      <c r="G43" s="76"/>
      <c r="H43" s="36"/>
      <c r="I43" s="31"/>
      <c r="J43" s="23"/>
      <c r="K43" s="22"/>
      <c r="L43" s="24"/>
    </row>
    <row r="44" spans="1:12" s="2" customFormat="1" ht="12.75" customHeight="1" x14ac:dyDescent="0.2">
      <c r="A44" s="80"/>
      <c r="B44" s="81"/>
      <c r="C44" s="80" t="s">
        <v>32</v>
      </c>
      <c r="D44" s="82"/>
      <c r="E44" s="72"/>
      <c r="F44" s="72"/>
      <c r="G44" s="73"/>
      <c r="H44" s="36"/>
      <c r="I44" s="31"/>
      <c r="J44" s="23"/>
      <c r="K44" s="22"/>
      <c r="L44" s="24"/>
    </row>
    <row r="45" spans="1:12" s="2" customFormat="1" ht="12.75" hidden="1" customHeight="1" x14ac:dyDescent="0.2">
      <c r="A45" s="41"/>
      <c r="B45" s="45"/>
      <c r="C45" s="60" t="s">
        <v>107</v>
      </c>
      <c r="D45" s="74"/>
      <c r="E45" s="63"/>
      <c r="F45" s="48"/>
      <c r="G45" s="49"/>
      <c r="H45" s="36"/>
      <c r="I45" s="31"/>
      <c r="J45" s="23"/>
      <c r="K45" s="22"/>
      <c r="L45" s="24"/>
    </row>
    <row r="46" spans="1:12" s="2" customFormat="1" ht="12.75" hidden="1" customHeight="1" x14ac:dyDescent="0.2">
      <c r="A46" s="41"/>
      <c r="B46" s="45"/>
      <c r="C46" s="60" t="s">
        <v>141</v>
      </c>
      <c r="D46" s="74"/>
      <c r="E46" s="63">
        <f>173.5*1.1*0.1</f>
        <v>19.085000000000004</v>
      </c>
      <c r="F46" s="48"/>
      <c r="G46" s="49"/>
      <c r="H46" s="36"/>
      <c r="I46" s="31"/>
      <c r="J46" s="23"/>
      <c r="K46" s="22"/>
      <c r="L46" s="24"/>
    </row>
    <row r="47" spans="1:12" s="2" customFormat="1" ht="12.75" hidden="1" customHeight="1" x14ac:dyDescent="0.2">
      <c r="A47" s="41"/>
      <c r="B47" s="45"/>
      <c r="C47" s="60" t="s">
        <v>123</v>
      </c>
      <c r="D47" s="74"/>
      <c r="E47" s="63">
        <f>173.5*1.1*0.45</f>
        <v>85.882500000000007</v>
      </c>
      <c r="F47" s="48"/>
      <c r="G47" s="49"/>
      <c r="H47" s="36"/>
      <c r="I47" s="31"/>
      <c r="J47" s="23"/>
      <c r="K47" s="22"/>
      <c r="L47" s="24"/>
    </row>
    <row r="48" spans="1:12" s="2" customFormat="1" ht="12.75" hidden="1" customHeight="1" x14ac:dyDescent="0.2">
      <c r="A48" s="41"/>
      <c r="B48" s="45"/>
      <c r="C48" s="104" t="s">
        <v>124</v>
      </c>
      <c r="D48" s="74"/>
      <c r="E48" s="63">
        <f>-0.125*0.125*3.14*173.5</f>
        <v>-8.5123437500000012</v>
      </c>
      <c r="F48" s="48"/>
      <c r="G48" s="49"/>
      <c r="H48" s="36"/>
      <c r="I48" s="31"/>
      <c r="J48" s="23"/>
      <c r="K48" s="22"/>
      <c r="L48" s="24"/>
    </row>
    <row r="49" spans="1:13" s="2" customFormat="1" ht="12.75" hidden="1" customHeight="1" x14ac:dyDescent="0.2">
      <c r="A49" s="41"/>
      <c r="B49" s="45"/>
      <c r="C49" s="60" t="s">
        <v>122</v>
      </c>
      <c r="D49" s="74"/>
      <c r="E49" s="63"/>
      <c r="F49" s="48"/>
      <c r="G49" s="49"/>
      <c r="H49" s="36"/>
      <c r="I49" s="31"/>
      <c r="J49" s="23"/>
      <c r="K49" s="22"/>
      <c r="L49" s="24"/>
    </row>
    <row r="50" spans="1:13" s="2" customFormat="1" ht="12.75" hidden="1" customHeight="1" x14ac:dyDescent="0.2">
      <c r="A50" s="41"/>
      <c r="B50" s="45"/>
      <c r="C50" s="60" t="s">
        <v>127</v>
      </c>
      <c r="D50" s="74"/>
      <c r="E50" s="63">
        <f>9.6*4.2*1.2</f>
        <v>48.384</v>
      </c>
      <c r="F50" s="48"/>
      <c r="G50" s="49"/>
      <c r="H50" s="36"/>
      <c r="I50" s="31"/>
      <c r="J50" s="23"/>
      <c r="K50" s="22"/>
      <c r="L50" s="24"/>
    </row>
    <row r="51" spans="1:13" s="2" customFormat="1" ht="12.75" hidden="1" customHeight="1" x14ac:dyDescent="0.2">
      <c r="A51" s="41"/>
      <c r="B51" s="45"/>
      <c r="C51" s="60" t="s">
        <v>106</v>
      </c>
      <c r="D51" s="74"/>
      <c r="E51" s="63"/>
      <c r="F51" s="48"/>
      <c r="G51" s="49"/>
      <c r="H51" s="36"/>
      <c r="I51" s="31"/>
      <c r="J51" s="23"/>
      <c r="K51" s="22"/>
      <c r="L51" s="24"/>
    </row>
    <row r="52" spans="1:13" s="2" customFormat="1" ht="12.75" hidden="1" customHeight="1" x14ac:dyDescent="0.2">
      <c r="A52" s="41"/>
      <c r="B52" s="45"/>
      <c r="C52" s="60" t="s">
        <v>142</v>
      </c>
      <c r="D52" s="74"/>
      <c r="E52" s="63">
        <f>3*(0.6*0.6*3.14)*1.1</f>
        <v>3.7303200000000007</v>
      </c>
      <c r="F52" s="48"/>
      <c r="G52" s="49"/>
      <c r="H52" s="36"/>
      <c r="I52" s="31"/>
      <c r="J52" s="23"/>
      <c r="K52" s="22"/>
      <c r="L52" s="24"/>
    </row>
    <row r="53" spans="1:13" s="2" customFormat="1" ht="12.75" hidden="1" customHeight="1" x14ac:dyDescent="0.2">
      <c r="A53" s="41"/>
      <c r="B53" s="45"/>
      <c r="C53" s="60" t="s">
        <v>88</v>
      </c>
      <c r="D53" s="74"/>
      <c r="E53" s="63">
        <f>SUM(E45:E52)</f>
        <v>148.56947625000004</v>
      </c>
      <c r="F53" s="48"/>
      <c r="G53" s="49"/>
      <c r="H53" s="36"/>
      <c r="I53" s="31"/>
      <c r="J53" s="23"/>
      <c r="K53" s="22"/>
      <c r="L53" s="24"/>
    </row>
    <row r="54" spans="1:13" s="2" customFormat="1" ht="12.75" customHeight="1" x14ac:dyDescent="0.2">
      <c r="A54" s="64">
        <v>10</v>
      </c>
      <c r="B54" s="65" t="s">
        <v>33</v>
      </c>
      <c r="C54" s="64" t="s">
        <v>34</v>
      </c>
      <c r="D54" s="66" t="s">
        <v>24</v>
      </c>
      <c r="E54" s="67">
        <f>E56</f>
        <v>1782.8337150000004</v>
      </c>
      <c r="F54" s="83"/>
      <c r="G54" s="68"/>
      <c r="H54" s="36"/>
      <c r="I54" s="31"/>
      <c r="J54" s="27"/>
      <c r="K54" s="26"/>
      <c r="L54" s="28"/>
      <c r="M54" s="25"/>
    </row>
    <row r="55" spans="1:13" s="2" customFormat="1" ht="12.75" hidden="1" customHeight="1" x14ac:dyDescent="0.2">
      <c r="A55" s="41"/>
      <c r="B55" s="45"/>
      <c r="C55" s="60" t="s">
        <v>90</v>
      </c>
      <c r="D55" s="47"/>
      <c r="E55" s="48"/>
      <c r="F55" s="50"/>
      <c r="G55" s="49"/>
      <c r="H55" s="36"/>
      <c r="I55" s="31"/>
      <c r="J55" s="27"/>
      <c r="K55" s="26"/>
      <c r="L55" s="28"/>
      <c r="M55" s="25"/>
    </row>
    <row r="56" spans="1:13" s="2" customFormat="1" ht="12.75" hidden="1" customHeight="1" x14ac:dyDescent="0.2">
      <c r="A56" s="41"/>
      <c r="B56" s="45"/>
      <c r="C56" s="60" t="s">
        <v>143</v>
      </c>
      <c r="D56" s="47"/>
      <c r="E56" s="63">
        <f>12*E43</f>
        <v>1782.8337150000004</v>
      </c>
      <c r="F56" s="50"/>
      <c r="G56" s="49"/>
      <c r="H56" s="36"/>
      <c r="I56" s="31"/>
      <c r="J56" s="27"/>
      <c r="K56" s="26"/>
      <c r="L56" s="28"/>
      <c r="M56" s="25"/>
    </row>
    <row r="57" spans="1:13" s="2" customFormat="1" ht="12.75" customHeight="1" x14ac:dyDescent="0.2">
      <c r="A57" s="64">
        <v>11</v>
      </c>
      <c r="B57" s="65" t="s">
        <v>35</v>
      </c>
      <c r="C57" s="64" t="s">
        <v>36</v>
      </c>
      <c r="D57" s="66" t="s">
        <v>24</v>
      </c>
      <c r="E57" s="67">
        <f>E43</f>
        <v>148.56947625000004</v>
      </c>
      <c r="F57" s="67"/>
      <c r="G57" s="68"/>
      <c r="H57" s="36"/>
      <c r="I57" s="31"/>
      <c r="J57" s="23"/>
      <c r="K57" s="22"/>
      <c r="L57" s="24"/>
    </row>
    <row r="58" spans="1:13" s="2" customFormat="1" ht="12.75" hidden="1" customHeight="1" x14ac:dyDescent="0.2">
      <c r="A58" s="41"/>
      <c r="B58" s="45"/>
      <c r="C58" s="60" t="s">
        <v>91</v>
      </c>
      <c r="D58" s="47"/>
      <c r="E58" s="63">
        <f>E43</f>
        <v>148.56947625000004</v>
      </c>
      <c r="F58" s="48"/>
      <c r="G58" s="49"/>
      <c r="H58" s="36"/>
      <c r="I58" s="31"/>
      <c r="J58" s="23"/>
      <c r="K58" s="22"/>
      <c r="L58" s="24"/>
    </row>
    <row r="59" spans="1:13" s="2" customFormat="1" ht="12.75" customHeight="1" x14ac:dyDescent="0.2">
      <c r="A59" s="64">
        <v>12</v>
      </c>
      <c r="B59" s="65" t="s">
        <v>92</v>
      </c>
      <c r="C59" s="64" t="s">
        <v>93</v>
      </c>
      <c r="D59" s="66" t="s">
        <v>25</v>
      </c>
      <c r="E59" s="84">
        <f>E60</f>
        <v>237.71116200000006</v>
      </c>
      <c r="F59" s="67"/>
      <c r="G59" s="68"/>
      <c r="H59" s="36"/>
      <c r="I59" s="31"/>
      <c r="J59" s="23"/>
      <c r="K59" s="22"/>
      <c r="L59" s="24"/>
    </row>
    <row r="60" spans="1:13" s="2" customFormat="1" ht="12.75" hidden="1" customHeight="1" x14ac:dyDescent="0.2">
      <c r="A60" s="41"/>
      <c r="B60" s="45"/>
      <c r="C60" s="60" t="s">
        <v>144</v>
      </c>
      <c r="D60" s="47"/>
      <c r="E60" s="63">
        <f>1.6*E57</f>
        <v>237.71116200000006</v>
      </c>
      <c r="F60" s="48"/>
      <c r="G60" s="49"/>
      <c r="H60" s="36"/>
      <c r="I60" s="31"/>
      <c r="J60" s="23"/>
      <c r="K60" s="22"/>
      <c r="L60" s="24"/>
    </row>
    <row r="61" spans="1:13" s="2" customFormat="1" ht="12.75" customHeight="1" x14ac:dyDescent="0.2">
      <c r="A61" s="64">
        <v>13</v>
      </c>
      <c r="B61" s="65" t="s">
        <v>60</v>
      </c>
      <c r="C61" s="64" t="s">
        <v>61</v>
      </c>
      <c r="D61" s="66" t="s">
        <v>24</v>
      </c>
      <c r="E61" s="67">
        <f>E66</f>
        <v>115.81815625000002</v>
      </c>
      <c r="F61" s="67"/>
      <c r="G61" s="68"/>
      <c r="H61" s="36"/>
      <c r="I61" s="31"/>
      <c r="J61" s="23"/>
      <c r="K61" s="22"/>
      <c r="L61" s="24"/>
    </row>
    <row r="62" spans="1:13" s="2" customFormat="1" ht="12.75" hidden="1" customHeight="1" x14ac:dyDescent="0.2">
      <c r="A62" s="41"/>
      <c r="B62" s="45"/>
      <c r="C62" s="60" t="s">
        <v>108</v>
      </c>
      <c r="D62" s="47"/>
      <c r="E62" s="63"/>
      <c r="F62" s="48"/>
      <c r="G62" s="49"/>
      <c r="H62" s="36"/>
      <c r="I62" s="31"/>
      <c r="J62" s="23"/>
      <c r="K62" s="22"/>
      <c r="L62" s="24"/>
    </row>
    <row r="63" spans="1:13" s="2" customFormat="1" ht="12.75" hidden="1" customHeight="1" x14ac:dyDescent="0.2">
      <c r="A63" s="41"/>
      <c r="B63" s="45"/>
      <c r="C63" s="60" t="s">
        <v>145</v>
      </c>
      <c r="D63" s="47"/>
      <c r="E63" s="63">
        <f>(173.5*1.1*0.45)-(0.125*0.125*3.14*173.5)</f>
        <v>77.370156250000008</v>
      </c>
      <c r="F63" s="48"/>
      <c r="G63" s="49"/>
      <c r="H63" s="36"/>
      <c r="I63" s="31"/>
      <c r="J63" s="23"/>
      <c r="K63" s="22"/>
      <c r="L63" s="24"/>
    </row>
    <row r="64" spans="1:13" s="2" customFormat="1" ht="12.75" hidden="1" customHeight="1" x14ac:dyDescent="0.2">
      <c r="A64" s="41"/>
      <c r="B64" s="45"/>
      <c r="C64" s="60" t="s">
        <v>122</v>
      </c>
      <c r="D64" s="47"/>
      <c r="E64" s="63"/>
      <c r="F64" s="48"/>
      <c r="G64" s="49"/>
      <c r="H64" s="36"/>
      <c r="I64" s="31"/>
      <c r="J64" s="23"/>
      <c r="K64" s="22"/>
      <c r="L64" s="24"/>
    </row>
    <row r="65" spans="1:14" s="2" customFormat="1" ht="12.75" hidden="1" customHeight="1" x14ac:dyDescent="0.2">
      <c r="A65" s="41"/>
      <c r="B65" s="45"/>
      <c r="C65" s="60" t="s">
        <v>128</v>
      </c>
      <c r="D65" s="47"/>
      <c r="E65" s="63">
        <f>(8.4*3*1.2)+(8.4*0.6*0.6*2)+(0.6*3*0.6*2)</f>
        <v>38.448</v>
      </c>
      <c r="F65" s="48"/>
      <c r="G65" s="49"/>
      <c r="H65" s="36"/>
      <c r="I65" s="31"/>
      <c r="J65" s="23"/>
      <c r="K65" s="22"/>
      <c r="L65" s="24"/>
    </row>
    <row r="66" spans="1:14" s="2" customFormat="1" ht="12.75" hidden="1" customHeight="1" x14ac:dyDescent="0.2">
      <c r="A66" s="41"/>
      <c r="B66" s="45"/>
      <c r="C66" s="60" t="s">
        <v>88</v>
      </c>
      <c r="D66" s="47"/>
      <c r="E66" s="63">
        <f>SUM(E62:E65)</f>
        <v>115.81815625000002</v>
      </c>
      <c r="F66" s="48"/>
      <c r="G66" s="49"/>
      <c r="H66" s="36"/>
      <c r="I66" s="31"/>
      <c r="J66" s="23"/>
      <c r="K66" s="22"/>
      <c r="L66" s="24"/>
    </row>
    <row r="67" spans="1:14" ht="11.25" customHeight="1" x14ac:dyDescent="0.2">
      <c r="A67" s="115">
        <v>14</v>
      </c>
      <c r="B67" s="116" t="s">
        <v>148</v>
      </c>
      <c r="C67" s="115" t="s">
        <v>149</v>
      </c>
      <c r="D67" s="117" t="s">
        <v>25</v>
      </c>
      <c r="E67" s="118">
        <f>E68</f>
        <v>193.41632093750002</v>
      </c>
      <c r="F67" s="118"/>
      <c r="G67" s="119"/>
      <c r="H67" s="36"/>
      <c r="I67" s="31"/>
      <c r="N67" s="2"/>
    </row>
    <row r="68" spans="1:14" ht="11.25" hidden="1" customHeight="1" x14ac:dyDescent="0.2">
      <c r="A68" s="41"/>
      <c r="B68" s="45"/>
      <c r="C68" s="60" t="s">
        <v>146</v>
      </c>
      <c r="D68" s="74"/>
      <c r="E68" s="63">
        <f>1.67*E66</f>
        <v>193.41632093750002</v>
      </c>
      <c r="F68" s="43"/>
      <c r="G68" s="44"/>
      <c r="H68" s="36"/>
      <c r="I68" s="31"/>
      <c r="N68" s="2"/>
    </row>
    <row r="69" spans="1:14" ht="11.25" customHeight="1" x14ac:dyDescent="0.2">
      <c r="A69" s="64">
        <v>15</v>
      </c>
      <c r="B69" s="65" t="s">
        <v>37</v>
      </c>
      <c r="C69" s="64" t="s">
        <v>38</v>
      </c>
      <c r="D69" s="66" t="s">
        <v>24</v>
      </c>
      <c r="E69" s="67">
        <f>E71</f>
        <v>211.65352374999998</v>
      </c>
      <c r="F69" s="67"/>
      <c r="G69" s="68"/>
      <c r="H69" s="34"/>
      <c r="I69" s="35"/>
      <c r="N69" s="2"/>
    </row>
    <row r="70" spans="1:14" ht="11.25" hidden="1" customHeight="1" x14ac:dyDescent="0.2">
      <c r="A70" s="41"/>
      <c r="B70" s="45"/>
      <c r="C70" s="60" t="s">
        <v>100</v>
      </c>
      <c r="D70" s="47"/>
      <c r="E70" s="48"/>
      <c r="F70" s="43"/>
      <c r="G70" s="44"/>
      <c r="H70" s="34"/>
      <c r="I70" s="35"/>
      <c r="N70" s="2"/>
    </row>
    <row r="71" spans="1:14" ht="11.25" hidden="1" customHeight="1" x14ac:dyDescent="0.2">
      <c r="A71" s="41"/>
      <c r="B71" s="45"/>
      <c r="C71" s="60" t="s">
        <v>147</v>
      </c>
      <c r="D71" s="47"/>
      <c r="E71" s="63">
        <f>E16+E26-E43</f>
        <v>211.65352374999998</v>
      </c>
      <c r="F71" s="43"/>
      <c r="G71" s="44"/>
      <c r="H71" s="34"/>
      <c r="I71" s="35"/>
      <c r="N71" s="2"/>
    </row>
    <row r="72" spans="1:14" ht="11.25" customHeight="1" x14ac:dyDescent="0.2">
      <c r="A72" s="41"/>
      <c r="B72" s="45"/>
      <c r="C72" s="46"/>
      <c r="D72" s="47"/>
      <c r="E72" s="48"/>
      <c r="F72" s="43"/>
      <c r="G72" s="44"/>
      <c r="H72" s="34"/>
      <c r="I72" s="35"/>
      <c r="N72" s="2"/>
    </row>
    <row r="73" spans="1:14" ht="11.25" customHeight="1" x14ac:dyDescent="0.2">
      <c r="A73" s="41"/>
      <c r="B73" s="51">
        <v>2</v>
      </c>
      <c r="C73" s="52" t="s">
        <v>39</v>
      </c>
      <c r="D73" s="47"/>
      <c r="E73" s="48"/>
      <c r="F73" s="43"/>
      <c r="G73" s="44"/>
      <c r="H73" s="34"/>
      <c r="I73" s="35"/>
      <c r="N73" s="2"/>
    </row>
    <row r="74" spans="1:14" ht="11.25" customHeight="1" x14ac:dyDescent="0.2">
      <c r="A74" s="41"/>
      <c r="B74" s="42" t="s">
        <v>62</v>
      </c>
      <c r="C74" s="53"/>
      <c r="D74" s="47"/>
      <c r="E74" s="48"/>
      <c r="F74" s="72"/>
      <c r="G74" s="73"/>
      <c r="H74" s="34">
        <v>1.1344399999999999</v>
      </c>
      <c r="I74" s="35">
        <f>E74*H74</f>
        <v>0</v>
      </c>
      <c r="N74" s="2"/>
    </row>
    <row r="75" spans="1:14" ht="11.25" customHeight="1" x14ac:dyDescent="0.2">
      <c r="A75" s="64">
        <v>16</v>
      </c>
      <c r="B75" s="65" t="s">
        <v>63</v>
      </c>
      <c r="C75" s="85" t="s">
        <v>85</v>
      </c>
      <c r="D75" s="66" t="s">
        <v>26</v>
      </c>
      <c r="E75" s="67">
        <f>E78</f>
        <v>64.08</v>
      </c>
      <c r="F75" s="67"/>
      <c r="G75" s="68"/>
      <c r="H75" s="34"/>
      <c r="I75" s="35"/>
      <c r="N75" s="2"/>
    </row>
    <row r="76" spans="1:14" ht="11.25" hidden="1" customHeight="1" x14ac:dyDescent="0.2">
      <c r="A76" s="41"/>
      <c r="B76" s="42"/>
      <c r="C76" s="86" t="s">
        <v>102</v>
      </c>
      <c r="D76" s="74"/>
      <c r="E76" s="63"/>
      <c r="F76" s="43"/>
      <c r="G76" s="44"/>
      <c r="H76" s="34"/>
      <c r="I76" s="35"/>
      <c r="N76" s="2"/>
    </row>
    <row r="77" spans="1:14" ht="11.25" hidden="1" customHeight="1" x14ac:dyDescent="0.2">
      <c r="A77" s="41"/>
      <c r="B77" s="42"/>
      <c r="C77" s="60" t="s">
        <v>122</v>
      </c>
      <c r="D77" s="47"/>
      <c r="E77" s="63"/>
      <c r="F77" s="43"/>
      <c r="G77" s="44"/>
      <c r="H77" s="34"/>
      <c r="I77" s="35"/>
      <c r="N77" s="2"/>
    </row>
    <row r="78" spans="1:14" ht="11.25" hidden="1" customHeight="1" x14ac:dyDescent="0.2">
      <c r="A78" s="41"/>
      <c r="B78" s="42"/>
      <c r="C78" s="60" t="s">
        <v>129</v>
      </c>
      <c r="D78" s="47"/>
      <c r="E78" s="63">
        <f>(8.4*3*2)+(8.4*0.6*2)+(0.6*3*2)</f>
        <v>64.08</v>
      </c>
      <c r="F78" s="43"/>
      <c r="G78" s="44"/>
      <c r="H78" s="34"/>
      <c r="I78" s="35"/>
      <c r="N78" s="2"/>
    </row>
    <row r="79" spans="1:14" ht="11.25" customHeight="1" x14ac:dyDescent="0.2">
      <c r="A79" s="64">
        <v>17</v>
      </c>
      <c r="B79" s="65" t="s">
        <v>64</v>
      </c>
      <c r="C79" s="64" t="s">
        <v>65</v>
      </c>
      <c r="D79" s="66" t="s">
        <v>26</v>
      </c>
      <c r="E79" s="67">
        <f>E81</f>
        <v>76.896000000000001</v>
      </c>
      <c r="F79" s="67"/>
      <c r="G79" s="68"/>
      <c r="H79" s="34"/>
      <c r="I79" s="35"/>
      <c r="N79" s="2"/>
    </row>
    <row r="80" spans="1:14" ht="11.25" hidden="1" customHeight="1" x14ac:dyDescent="0.2">
      <c r="A80" s="41"/>
      <c r="B80" s="42"/>
      <c r="C80" s="87" t="s">
        <v>94</v>
      </c>
      <c r="D80" s="74"/>
      <c r="E80" s="63"/>
      <c r="F80" s="75"/>
      <c r="G80" s="76"/>
      <c r="H80" s="61"/>
      <c r="I80" s="62"/>
      <c r="N80" s="2"/>
    </row>
    <row r="81" spans="1:14" ht="11.25" hidden="1" customHeight="1" x14ac:dyDescent="0.2">
      <c r="A81" s="41"/>
      <c r="B81" s="42"/>
      <c r="C81" s="87" t="s">
        <v>130</v>
      </c>
      <c r="D81" s="74"/>
      <c r="E81" s="63">
        <f>E75*1.2</f>
        <v>76.896000000000001</v>
      </c>
      <c r="F81" s="43"/>
      <c r="G81" s="44"/>
      <c r="H81" s="61"/>
      <c r="I81" s="62"/>
      <c r="N81" s="2"/>
    </row>
    <row r="82" spans="1:14" ht="11.25" customHeight="1" x14ac:dyDescent="0.2">
      <c r="A82" s="37"/>
      <c r="B82" s="51"/>
      <c r="C82" s="52"/>
      <c r="D82" s="55"/>
      <c r="E82" s="39"/>
      <c r="F82" s="43"/>
      <c r="G82" s="44"/>
      <c r="H82" s="36"/>
      <c r="I82" s="31"/>
      <c r="N82" s="2"/>
    </row>
    <row r="83" spans="1:14" ht="11.25" customHeight="1" x14ac:dyDescent="0.2">
      <c r="A83" s="37"/>
      <c r="B83" s="54">
        <v>4</v>
      </c>
      <c r="C83" s="38" t="s">
        <v>40</v>
      </c>
      <c r="D83" s="55"/>
      <c r="E83" s="39"/>
      <c r="F83" s="88"/>
      <c r="G83" s="88"/>
      <c r="N83" s="2"/>
    </row>
    <row r="84" spans="1:14" ht="11.25" customHeight="1" x14ac:dyDescent="0.2">
      <c r="A84" s="41"/>
      <c r="B84" s="45" t="s">
        <v>41</v>
      </c>
      <c r="C84" s="46"/>
      <c r="D84" s="47"/>
      <c r="E84" s="48"/>
      <c r="F84" s="88"/>
      <c r="G84" s="88"/>
      <c r="N84" s="2"/>
    </row>
    <row r="85" spans="1:14" ht="11.25" customHeight="1" x14ac:dyDescent="0.2">
      <c r="A85" s="77">
        <v>18</v>
      </c>
      <c r="B85" s="78" t="s">
        <v>42</v>
      </c>
      <c r="C85" s="77" t="s">
        <v>68</v>
      </c>
      <c r="D85" s="79" t="s">
        <v>24</v>
      </c>
      <c r="E85" s="75">
        <f>E93</f>
        <v>27.153680000000001</v>
      </c>
      <c r="F85" s="89"/>
      <c r="G85" s="76"/>
      <c r="N85" s="2"/>
    </row>
    <row r="86" spans="1:14" ht="11.25" customHeight="1" x14ac:dyDescent="0.2">
      <c r="A86" s="80"/>
      <c r="B86" s="81"/>
      <c r="C86" s="80" t="s">
        <v>69</v>
      </c>
      <c r="D86" s="82"/>
      <c r="E86" s="72"/>
      <c r="F86" s="90"/>
      <c r="G86" s="90"/>
      <c r="N86" s="2"/>
    </row>
    <row r="87" spans="1:14" ht="11.25" hidden="1" customHeight="1" x14ac:dyDescent="0.2">
      <c r="A87" s="41"/>
      <c r="B87" s="45"/>
      <c r="C87" s="60" t="s">
        <v>99</v>
      </c>
      <c r="D87" s="74"/>
      <c r="E87" s="63"/>
      <c r="F87" s="91"/>
      <c r="G87" s="91"/>
      <c r="N87" s="2"/>
    </row>
    <row r="88" spans="1:14" ht="11.25" hidden="1" customHeight="1" x14ac:dyDescent="0.2">
      <c r="A88" s="41"/>
      <c r="B88" s="45"/>
      <c r="C88" s="60" t="s">
        <v>141</v>
      </c>
      <c r="D88" s="74"/>
      <c r="E88" s="63">
        <f>173.5*1.1*0.1</f>
        <v>19.085000000000004</v>
      </c>
      <c r="F88" s="91"/>
      <c r="G88" s="91"/>
      <c r="N88" s="2"/>
    </row>
    <row r="89" spans="1:14" ht="11.25" hidden="1" customHeight="1" x14ac:dyDescent="0.2">
      <c r="A89" s="41"/>
      <c r="B89" s="45"/>
      <c r="C89" s="60" t="s">
        <v>122</v>
      </c>
      <c r="D89" s="74"/>
      <c r="E89" s="63"/>
      <c r="F89" s="91"/>
      <c r="G89" s="91"/>
      <c r="N89" s="2"/>
    </row>
    <row r="90" spans="1:14" ht="11.25" hidden="1" customHeight="1" x14ac:dyDescent="0.2">
      <c r="A90" s="41"/>
      <c r="B90" s="45"/>
      <c r="C90" s="60" t="s">
        <v>131</v>
      </c>
      <c r="D90" s="74"/>
      <c r="E90" s="63">
        <f>8.4*3*0.3</f>
        <v>7.5600000000000005</v>
      </c>
      <c r="F90" s="91"/>
      <c r="G90" s="91"/>
      <c r="N90" s="2"/>
    </row>
    <row r="91" spans="1:14" ht="11.25" hidden="1" customHeight="1" x14ac:dyDescent="0.2">
      <c r="A91" s="41"/>
      <c r="B91" s="45"/>
      <c r="C91" s="60" t="s">
        <v>106</v>
      </c>
      <c r="D91" s="74"/>
      <c r="E91" s="63"/>
      <c r="F91" s="91"/>
      <c r="G91" s="91"/>
      <c r="N91" s="2"/>
    </row>
    <row r="92" spans="1:14" ht="11.25" hidden="1" customHeight="1" x14ac:dyDescent="0.2">
      <c r="A92" s="41"/>
      <c r="B92" s="45"/>
      <c r="C92" s="60" t="s">
        <v>132</v>
      </c>
      <c r="D92" s="74"/>
      <c r="E92" s="63">
        <f>3*(0.6*0.6*3.14)*0.15</f>
        <v>0.50868000000000002</v>
      </c>
      <c r="F92" s="91"/>
      <c r="G92" s="91"/>
      <c r="N92" s="2"/>
    </row>
    <row r="93" spans="1:14" ht="11.25" hidden="1" customHeight="1" x14ac:dyDescent="0.2">
      <c r="A93" s="41"/>
      <c r="B93" s="45"/>
      <c r="C93" s="60" t="s">
        <v>88</v>
      </c>
      <c r="D93" s="74"/>
      <c r="E93" s="63">
        <f>SUM(E88:E92)</f>
        <v>27.153680000000001</v>
      </c>
      <c r="F93" s="91"/>
      <c r="G93" s="91"/>
      <c r="N93" s="2"/>
    </row>
    <row r="94" spans="1:14" ht="11.25" customHeight="1" x14ac:dyDescent="0.2">
      <c r="A94" s="64">
        <v>19</v>
      </c>
      <c r="B94" s="100" t="s">
        <v>97</v>
      </c>
      <c r="C94" s="101" t="s">
        <v>98</v>
      </c>
      <c r="D94" s="66" t="s">
        <v>25</v>
      </c>
      <c r="E94" s="67">
        <f>E67+E59</f>
        <v>431.12748293750008</v>
      </c>
      <c r="F94" s="67"/>
      <c r="G94" s="68"/>
      <c r="N94" s="2"/>
    </row>
    <row r="95" spans="1:14" ht="11.25" customHeight="1" x14ac:dyDescent="0.2">
      <c r="A95" s="41"/>
      <c r="B95" s="45"/>
      <c r="C95" s="46"/>
      <c r="D95" s="47"/>
      <c r="E95" s="48"/>
      <c r="F95" s="88"/>
      <c r="G95" s="88"/>
      <c r="N95" s="2"/>
    </row>
    <row r="96" spans="1:14" ht="11.25" customHeight="1" x14ac:dyDescent="0.2">
      <c r="A96" s="37"/>
      <c r="B96" s="54">
        <v>8</v>
      </c>
      <c r="C96" s="38" t="s">
        <v>70</v>
      </c>
      <c r="D96" s="55"/>
      <c r="E96" s="39"/>
      <c r="F96" s="88"/>
      <c r="G96" s="88"/>
      <c r="N96" s="2"/>
    </row>
    <row r="97" spans="1:14" ht="11.25" customHeight="1" x14ac:dyDescent="0.2">
      <c r="A97" s="120">
        <v>20</v>
      </c>
      <c r="B97" s="140" t="s">
        <v>150</v>
      </c>
      <c r="C97" s="122" t="s">
        <v>103</v>
      </c>
      <c r="D97" s="123" t="s">
        <v>23</v>
      </c>
      <c r="E97" s="124">
        <v>95</v>
      </c>
      <c r="F97" s="125"/>
      <c r="G97" s="126"/>
    </row>
    <row r="98" spans="1:14" ht="11.25" customHeight="1" x14ac:dyDescent="0.2">
      <c r="A98" s="127"/>
      <c r="B98" s="128"/>
      <c r="C98" s="129" t="s">
        <v>151</v>
      </c>
      <c r="D98" s="130"/>
      <c r="E98" s="131"/>
      <c r="F98" s="132"/>
      <c r="G98" s="133"/>
    </row>
    <row r="99" spans="1:14" ht="11.25" customHeight="1" x14ac:dyDescent="0.2">
      <c r="A99" s="115">
        <v>21</v>
      </c>
      <c r="B99" s="121" t="s">
        <v>67</v>
      </c>
      <c r="C99" s="135" t="s">
        <v>152</v>
      </c>
      <c r="D99" s="136" t="s">
        <v>66</v>
      </c>
      <c r="E99" s="137">
        <f>E97/5</f>
        <v>19</v>
      </c>
      <c r="F99" s="138"/>
      <c r="G99" s="139"/>
    </row>
    <row r="100" spans="1:14" ht="11.25" customHeight="1" x14ac:dyDescent="0.2">
      <c r="A100" s="134">
        <v>22</v>
      </c>
      <c r="B100" s="140" t="s">
        <v>150</v>
      </c>
      <c r="C100" s="122" t="s">
        <v>103</v>
      </c>
      <c r="D100" s="123" t="s">
        <v>23</v>
      </c>
      <c r="E100" s="124">
        <v>78.5</v>
      </c>
      <c r="F100" s="125"/>
      <c r="G100" s="126"/>
      <c r="N100" s="2"/>
    </row>
    <row r="101" spans="1:14" ht="11.25" customHeight="1" x14ac:dyDescent="0.2">
      <c r="A101" s="127"/>
      <c r="B101" s="128"/>
      <c r="C101" s="129" t="s">
        <v>153</v>
      </c>
      <c r="D101" s="130"/>
      <c r="E101" s="131"/>
      <c r="F101" s="132"/>
      <c r="G101" s="133"/>
      <c r="N101" s="2"/>
    </row>
    <row r="102" spans="1:14" ht="11.25" customHeight="1" x14ac:dyDescent="0.2">
      <c r="A102" s="115">
        <v>23</v>
      </c>
      <c r="B102" s="121" t="s">
        <v>67</v>
      </c>
      <c r="C102" s="135" t="s">
        <v>154</v>
      </c>
      <c r="D102" s="136" t="s">
        <v>66</v>
      </c>
      <c r="E102" s="137">
        <f>E100/5</f>
        <v>15.7</v>
      </c>
      <c r="F102" s="138"/>
      <c r="G102" s="139"/>
      <c r="N102" s="2"/>
    </row>
    <row r="103" spans="1:14" ht="11.25" customHeight="1" x14ac:dyDescent="0.2">
      <c r="A103" s="80">
        <v>24</v>
      </c>
      <c r="B103" s="100" t="s">
        <v>113</v>
      </c>
      <c r="C103" s="101" t="s">
        <v>114</v>
      </c>
      <c r="D103" s="108" t="s">
        <v>66</v>
      </c>
      <c r="E103" s="109">
        <v>20</v>
      </c>
      <c r="F103" s="109"/>
      <c r="G103" s="109"/>
      <c r="N103" s="2"/>
    </row>
    <row r="104" spans="1:14" ht="11.25" customHeight="1" x14ac:dyDescent="0.2">
      <c r="A104" s="64">
        <v>25</v>
      </c>
      <c r="B104" s="100" t="s">
        <v>115</v>
      </c>
      <c r="C104" s="101" t="s">
        <v>116</v>
      </c>
      <c r="D104" s="108" t="s">
        <v>66</v>
      </c>
      <c r="E104" s="109">
        <v>20</v>
      </c>
      <c r="F104" s="109"/>
      <c r="G104" s="109"/>
      <c r="N104" s="2"/>
    </row>
    <row r="105" spans="1:14" ht="11.25" customHeight="1" x14ac:dyDescent="0.2">
      <c r="A105" s="64">
        <v>26</v>
      </c>
      <c r="B105" s="100" t="s">
        <v>117</v>
      </c>
      <c r="C105" s="101" t="s">
        <v>119</v>
      </c>
      <c r="D105" s="108" t="s">
        <v>66</v>
      </c>
      <c r="E105" s="109">
        <v>12</v>
      </c>
      <c r="F105" s="109"/>
      <c r="G105" s="109"/>
      <c r="N105" s="2"/>
    </row>
    <row r="106" spans="1:14" ht="11.25" customHeight="1" x14ac:dyDescent="0.2">
      <c r="A106" s="64">
        <v>27</v>
      </c>
      <c r="B106" s="111">
        <v>28654011800</v>
      </c>
      <c r="C106" s="112" t="s">
        <v>133</v>
      </c>
      <c r="D106" s="113" t="s">
        <v>66</v>
      </c>
      <c r="E106" s="114">
        <v>7</v>
      </c>
      <c r="F106" s="114"/>
      <c r="G106" s="114"/>
      <c r="N106" s="2"/>
    </row>
    <row r="107" spans="1:14" ht="11.25" customHeight="1" x14ac:dyDescent="0.2">
      <c r="A107" s="64">
        <v>28</v>
      </c>
      <c r="B107" s="100" t="s">
        <v>118</v>
      </c>
      <c r="C107" s="101" t="s">
        <v>120</v>
      </c>
      <c r="D107" s="108" t="s">
        <v>66</v>
      </c>
      <c r="E107" s="109">
        <v>5</v>
      </c>
      <c r="F107" s="109"/>
      <c r="G107" s="109"/>
      <c r="N107" s="2"/>
    </row>
    <row r="108" spans="1:14" ht="11.25" customHeight="1" x14ac:dyDescent="0.2">
      <c r="A108" s="77">
        <v>29</v>
      </c>
      <c r="B108" s="78" t="s">
        <v>71</v>
      </c>
      <c r="C108" s="77" t="s">
        <v>72</v>
      </c>
      <c r="D108" s="79" t="s">
        <v>66</v>
      </c>
      <c r="E108" s="75">
        <v>3</v>
      </c>
      <c r="F108" s="89"/>
      <c r="G108" s="76"/>
      <c r="N108" s="2"/>
    </row>
    <row r="109" spans="1:14" ht="11.25" customHeight="1" x14ac:dyDescent="0.2">
      <c r="A109" s="41"/>
      <c r="B109" s="42"/>
      <c r="C109" s="41" t="s">
        <v>73</v>
      </c>
      <c r="D109" s="93"/>
      <c r="E109" s="43"/>
      <c r="F109" s="91"/>
      <c r="G109" s="91"/>
      <c r="N109" s="2"/>
    </row>
    <row r="110" spans="1:14" ht="11.25" customHeight="1" x14ac:dyDescent="0.2">
      <c r="A110" s="80"/>
      <c r="B110" s="81"/>
      <c r="C110" s="80" t="s">
        <v>74</v>
      </c>
      <c r="D110" s="82"/>
      <c r="E110" s="72"/>
      <c r="F110" s="90"/>
      <c r="G110" s="90"/>
      <c r="N110" s="2"/>
    </row>
    <row r="111" spans="1:14" ht="11.25" customHeight="1" x14ac:dyDescent="0.2">
      <c r="A111" s="77">
        <v>30</v>
      </c>
      <c r="B111" s="78" t="s">
        <v>75</v>
      </c>
      <c r="C111" s="77" t="s">
        <v>76</v>
      </c>
      <c r="D111" s="79" t="s">
        <v>66</v>
      </c>
      <c r="E111" s="75">
        <v>2</v>
      </c>
      <c r="F111" s="89"/>
      <c r="G111" s="76"/>
      <c r="N111" s="2"/>
    </row>
    <row r="112" spans="1:14" ht="11.25" customHeight="1" x14ac:dyDescent="0.2">
      <c r="A112" s="80"/>
      <c r="B112" s="81"/>
      <c r="C112" s="80" t="s">
        <v>77</v>
      </c>
      <c r="D112" s="82"/>
      <c r="E112" s="72"/>
      <c r="F112" s="90"/>
      <c r="G112" s="90"/>
      <c r="N112" s="2"/>
    </row>
    <row r="113" spans="1:14" ht="11.25" customHeight="1" x14ac:dyDescent="0.2">
      <c r="A113" s="115">
        <v>31</v>
      </c>
      <c r="B113" s="141" t="s">
        <v>155</v>
      </c>
      <c r="C113" s="115" t="s">
        <v>112</v>
      </c>
      <c r="D113" s="117" t="s">
        <v>66</v>
      </c>
      <c r="E113" s="118">
        <v>9</v>
      </c>
      <c r="F113" s="107"/>
      <c r="G113" s="119"/>
      <c r="N113" s="2"/>
    </row>
    <row r="114" spans="1:14" ht="11.25" customHeight="1" x14ac:dyDescent="0.2">
      <c r="A114" s="134">
        <v>32</v>
      </c>
      <c r="B114" s="141" t="s">
        <v>156</v>
      </c>
      <c r="C114" s="112" t="s">
        <v>157</v>
      </c>
      <c r="D114" s="113" t="s">
        <v>66</v>
      </c>
      <c r="E114" s="114">
        <v>1</v>
      </c>
      <c r="F114" s="114"/>
      <c r="G114" s="142"/>
    </row>
    <row r="115" spans="1:14" ht="11.25" customHeight="1" x14ac:dyDescent="0.2">
      <c r="A115" s="115">
        <v>33</v>
      </c>
      <c r="B115" s="141" t="s">
        <v>158</v>
      </c>
      <c r="C115" s="112" t="s">
        <v>159</v>
      </c>
      <c r="D115" s="113" t="s">
        <v>66</v>
      </c>
      <c r="E115" s="114">
        <v>3</v>
      </c>
      <c r="F115" s="114"/>
      <c r="G115" s="142"/>
    </row>
    <row r="116" spans="1:14" ht="11.25" customHeight="1" x14ac:dyDescent="0.2">
      <c r="A116" s="115">
        <v>34</v>
      </c>
      <c r="B116" s="141" t="s">
        <v>160</v>
      </c>
      <c r="C116" s="112" t="s">
        <v>161</v>
      </c>
      <c r="D116" s="113" t="s">
        <v>66</v>
      </c>
      <c r="E116" s="114">
        <v>15</v>
      </c>
      <c r="F116" s="114"/>
      <c r="G116" s="142"/>
    </row>
    <row r="117" spans="1:14" ht="11.25" customHeight="1" x14ac:dyDescent="0.2">
      <c r="A117" s="64">
        <v>35</v>
      </c>
      <c r="B117" s="65" t="s">
        <v>78</v>
      </c>
      <c r="C117" s="64" t="s">
        <v>86</v>
      </c>
      <c r="D117" s="66" t="s">
        <v>66</v>
      </c>
      <c r="E117" s="67">
        <v>3</v>
      </c>
      <c r="F117" s="92"/>
      <c r="G117" s="68"/>
      <c r="N117" s="2"/>
    </row>
    <row r="118" spans="1:14" ht="11.25" customHeight="1" x14ac:dyDescent="0.2">
      <c r="A118" s="77">
        <v>36</v>
      </c>
      <c r="B118" s="78" t="s">
        <v>79</v>
      </c>
      <c r="C118" s="77" t="s">
        <v>80</v>
      </c>
      <c r="D118" s="79" t="s">
        <v>66</v>
      </c>
      <c r="E118" s="75">
        <v>3</v>
      </c>
      <c r="F118" s="89"/>
      <c r="G118" s="76"/>
      <c r="N118" s="2"/>
    </row>
    <row r="119" spans="1:14" ht="11.25" customHeight="1" x14ac:dyDescent="0.2">
      <c r="A119" s="80"/>
      <c r="B119" s="81"/>
      <c r="C119" s="80" t="s">
        <v>81</v>
      </c>
      <c r="D119" s="82"/>
      <c r="E119" s="72"/>
      <c r="F119" s="90"/>
      <c r="G119" s="90"/>
      <c r="N119" s="2"/>
    </row>
    <row r="120" spans="1:14" ht="11.25" customHeight="1" x14ac:dyDescent="0.2">
      <c r="A120" s="112">
        <v>37</v>
      </c>
      <c r="B120" s="116" t="s">
        <v>162</v>
      </c>
      <c r="C120" s="115" t="s">
        <v>163</v>
      </c>
      <c r="D120" s="117" t="s">
        <v>23</v>
      </c>
      <c r="E120" s="143">
        <v>95</v>
      </c>
      <c r="F120" s="143"/>
      <c r="G120" s="142"/>
    </row>
    <row r="121" spans="1:14" ht="11.25" customHeight="1" x14ac:dyDescent="0.2">
      <c r="A121" s="112">
        <v>38</v>
      </c>
      <c r="B121" s="116" t="s">
        <v>164</v>
      </c>
      <c r="C121" s="115" t="s">
        <v>165</v>
      </c>
      <c r="D121" s="117" t="s">
        <v>23</v>
      </c>
      <c r="E121" s="143">
        <v>78.5</v>
      </c>
      <c r="F121" s="143"/>
      <c r="G121" s="119"/>
    </row>
    <row r="122" spans="1:14" ht="11.25" customHeight="1" x14ac:dyDescent="0.2">
      <c r="A122" s="41"/>
      <c r="B122" s="45"/>
      <c r="C122" s="94"/>
      <c r="D122" s="74"/>
      <c r="E122" s="63"/>
      <c r="F122" s="91"/>
      <c r="G122" s="44"/>
      <c r="N122" s="2"/>
    </row>
    <row r="123" spans="1:14" ht="11.25" customHeight="1" x14ac:dyDescent="0.2">
      <c r="A123" s="37"/>
      <c r="B123" s="54">
        <v>9</v>
      </c>
      <c r="C123" s="38" t="s">
        <v>43</v>
      </c>
      <c r="D123" s="55"/>
      <c r="E123" s="39"/>
      <c r="F123" s="91"/>
      <c r="G123" s="91"/>
      <c r="N123" s="2"/>
    </row>
    <row r="124" spans="1:14" ht="11.25" customHeight="1" x14ac:dyDescent="0.2">
      <c r="A124" s="115">
        <v>39</v>
      </c>
      <c r="B124" s="116" t="s">
        <v>166</v>
      </c>
      <c r="C124" s="115" t="s">
        <v>167</v>
      </c>
      <c r="D124" s="117" t="s">
        <v>26</v>
      </c>
      <c r="E124" s="143">
        <v>8</v>
      </c>
      <c r="F124" s="144"/>
      <c r="G124" s="119"/>
    </row>
    <row r="125" spans="1:14" ht="11.25" customHeight="1" x14ac:dyDescent="0.2">
      <c r="A125" s="77">
        <v>40</v>
      </c>
      <c r="B125" s="145" t="s">
        <v>168</v>
      </c>
      <c r="C125" s="77" t="s">
        <v>82</v>
      </c>
      <c r="D125" s="79" t="s">
        <v>66</v>
      </c>
      <c r="E125" s="75">
        <v>1</v>
      </c>
      <c r="F125" s="105"/>
      <c r="G125" s="76"/>
      <c r="N125" s="2"/>
    </row>
    <row r="126" spans="1:14" ht="11.25" customHeight="1" x14ac:dyDescent="0.2">
      <c r="A126" s="80"/>
      <c r="B126" s="81"/>
      <c r="C126" s="80" t="s">
        <v>45</v>
      </c>
      <c r="D126" s="82"/>
      <c r="E126" s="72"/>
      <c r="F126" s="90"/>
      <c r="G126" s="90"/>
      <c r="N126" s="2"/>
    </row>
    <row r="127" spans="1:14" ht="11.25" customHeight="1" x14ac:dyDescent="0.2">
      <c r="A127" s="77">
        <v>41</v>
      </c>
      <c r="B127" s="146" t="s">
        <v>169</v>
      </c>
      <c r="C127" s="77" t="s">
        <v>44</v>
      </c>
      <c r="D127" s="79" t="s">
        <v>23</v>
      </c>
      <c r="E127" s="75">
        <f>E135</f>
        <v>389</v>
      </c>
      <c r="F127" s="106"/>
      <c r="G127" s="76"/>
      <c r="N127" s="2"/>
    </row>
    <row r="128" spans="1:14" ht="11.25" customHeight="1" x14ac:dyDescent="0.2">
      <c r="A128" s="80"/>
      <c r="B128" s="81"/>
      <c r="C128" s="80" t="s">
        <v>45</v>
      </c>
      <c r="D128" s="82"/>
      <c r="E128" s="72"/>
      <c r="F128" s="90"/>
      <c r="G128" s="90"/>
      <c r="N128" s="2"/>
    </row>
    <row r="129" spans="1:7" ht="11.25" hidden="1" customHeight="1" x14ac:dyDescent="0.2">
      <c r="A129" s="41"/>
      <c r="B129" s="45"/>
      <c r="C129" s="60" t="s">
        <v>45</v>
      </c>
      <c r="D129" s="95"/>
      <c r="E129" s="96"/>
      <c r="F129" s="97"/>
      <c r="G129" s="89"/>
    </row>
    <row r="130" spans="1:7" ht="11.25" hidden="1" customHeight="1" x14ac:dyDescent="0.2">
      <c r="A130" s="41"/>
      <c r="B130" s="45"/>
      <c r="C130" s="56" t="s">
        <v>95</v>
      </c>
      <c r="D130" s="95"/>
      <c r="E130" s="96"/>
      <c r="F130" s="98"/>
      <c r="G130" s="91"/>
    </row>
    <row r="131" spans="1:7" ht="11.25" hidden="1" customHeight="1" x14ac:dyDescent="0.2">
      <c r="A131" s="41"/>
      <c r="B131" s="45"/>
      <c r="C131" s="99" t="s">
        <v>96</v>
      </c>
      <c r="D131" s="95"/>
      <c r="E131" s="96"/>
      <c r="F131" s="98"/>
      <c r="G131" s="91"/>
    </row>
    <row r="132" spans="1:7" ht="11.25" hidden="1" customHeight="1" x14ac:dyDescent="0.2">
      <c r="A132" s="41"/>
      <c r="B132" s="45"/>
      <c r="C132" s="60" t="s">
        <v>134</v>
      </c>
      <c r="D132" s="95"/>
      <c r="E132" s="96">
        <f>(173.5+3)*2</f>
        <v>353</v>
      </c>
      <c r="F132" s="98"/>
      <c r="G132" s="91"/>
    </row>
    <row r="133" spans="1:7" ht="11.25" hidden="1" customHeight="1" x14ac:dyDescent="0.2">
      <c r="A133" s="41"/>
      <c r="B133" s="45"/>
      <c r="C133" s="60" t="s">
        <v>101</v>
      </c>
      <c r="D133" s="95"/>
      <c r="E133" s="96"/>
      <c r="F133" s="98"/>
      <c r="G133" s="91"/>
    </row>
    <row r="134" spans="1:7" ht="11.25" hidden="1" customHeight="1" x14ac:dyDescent="0.2">
      <c r="A134" s="41"/>
      <c r="B134" s="45"/>
      <c r="C134" s="60" t="s">
        <v>111</v>
      </c>
      <c r="D134" s="95"/>
      <c r="E134" s="96">
        <f>3*(3+3)*2</f>
        <v>36</v>
      </c>
      <c r="F134" s="98"/>
      <c r="G134" s="91"/>
    </row>
    <row r="135" spans="1:7" ht="11.25" hidden="1" customHeight="1" x14ac:dyDescent="0.2">
      <c r="A135" s="41"/>
      <c r="B135" s="45"/>
      <c r="C135" s="60" t="s">
        <v>88</v>
      </c>
      <c r="D135" s="95"/>
      <c r="E135" s="96">
        <f>SUM(E131:E134)</f>
        <v>389</v>
      </c>
      <c r="F135" s="98"/>
      <c r="G135" s="91"/>
    </row>
    <row r="136" spans="1:7" ht="11.25" customHeight="1" x14ac:dyDescent="0.2">
      <c r="A136" s="69"/>
      <c r="B136" s="69"/>
      <c r="C136" s="70" t="s">
        <v>9</v>
      </c>
      <c r="D136" s="70"/>
      <c r="E136" s="70"/>
      <c r="F136" s="70"/>
      <c r="G136" s="71"/>
    </row>
  </sheetData>
  <phoneticPr fontId="1" type="noConversion"/>
  <printOptions horizontalCentered="1"/>
  <pageMargins left="0.09" right="0.1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eu1</dc:creator>
  <cp:lastModifiedBy>Daneso</cp:lastModifiedBy>
  <cp:lastPrinted>2016-12-20T07:33:17Z</cp:lastPrinted>
  <dcterms:created xsi:type="dcterms:W3CDTF">2015-02-07T17:06:56Z</dcterms:created>
  <dcterms:modified xsi:type="dcterms:W3CDTF">2023-03-20T15:28:38Z</dcterms:modified>
</cp:coreProperties>
</file>